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90" windowWidth="15195" windowHeight="8700" tabRatio="660"/>
  </bookViews>
  <sheets>
    <sheet name="Start" sheetId="7" r:id="rId1"/>
    <sheet name="Household" sheetId="4" r:id="rId2"/>
    <sheet name="Appliance kWh" sheetId="8" r:id="rId3"/>
    <sheet name="Appliance watts" sheetId="3" r:id="rId4"/>
    <sheet name="Appliance amps" sheetId="1" r:id="rId5"/>
    <sheet name="Gasoline" sheetId="2" r:id="rId6"/>
    <sheet name="Gasoline rate" sheetId="6" r:id="rId7"/>
  </sheets>
  <calcPr calcId="125725"/>
</workbook>
</file>

<file path=xl/calcChain.xml><?xml version="1.0" encoding="utf-8"?>
<calcChain xmlns="http://schemas.openxmlformats.org/spreadsheetml/2006/main">
  <c r="G8" i="6"/>
  <c r="G15"/>
  <c r="G9" i="2"/>
  <c r="C11" i="8"/>
  <c r="C11" i="4"/>
  <c r="C10" s="1"/>
  <c r="C14" s="1"/>
  <c r="C10" i="8"/>
  <c r="C9"/>
  <c r="C9" i="4"/>
  <c r="C6" i="8"/>
  <c r="C5"/>
  <c r="C7" s="1"/>
  <c r="C8" s="1"/>
  <c r="D9"/>
  <c r="D10"/>
  <c r="D11"/>
  <c r="G9" i="6"/>
  <c r="C7"/>
  <c r="G8" i="2"/>
  <c r="G10" s="1"/>
  <c r="G7" i="3"/>
  <c r="G10" s="1"/>
  <c r="C7"/>
  <c r="C10" s="1"/>
  <c r="G11" i="6"/>
  <c r="G12" s="1"/>
  <c r="G8" i="1"/>
  <c r="G9" s="1"/>
  <c r="G14" s="1"/>
  <c r="C8"/>
  <c r="C9" s="1"/>
  <c r="C5" i="4"/>
  <c r="C6"/>
  <c r="C7"/>
  <c r="C8"/>
  <c r="C8" i="3"/>
  <c r="C9" s="1"/>
  <c r="G8"/>
  <c r="G9" s="1"/>
  <c r="C7" i="2"/>
  <c r="C12" s="1"/>
  <c r="C11" s="1"/>
  <c r="C13" s="1"/>
  <c r="C9"/>
  <c r="C10" s="1"/>
  <c r="G6"/>
  <c r="G7" s="1"/>
  <c r="G10" i="1"/>
  <c r="G11" s="1"/>
  <c r="C10"/>
  <c r="C11" s="1"/>
  <c r="G13" i="6" l="1"/>
  <c r="G14"/>
  <c r="G16" s="1"/>
  <c r="G17" s="1"/>
  <c r="C13" i="1"/>
  <c r="C14"/>
  <c r="C12" i="3"/>
  <c r="G12"/>
  <c r="C13" i="6"/>
  <c r="G11" i="2"/>
  <c r="C14"/>
  <c r="C15" s="1"/>
  <c r="G12" i="1"/>
  <c r="G13"/>
  <c r="G15" s="1"/>
  <c r="C12"/>
  <c r="G11" i="3"/>
  <c r="G13" s="1"/>
  <c r="C11"/>
  <c r="C13" s="1"/>
  <c r="C12" i="4"/>
  <c r="C13" s="1"/>
  <c r="C12" i="8"/>
  <c r="C15" i="1"/>
  <c r="C9" i="6"/>
  <c r="C12" l="1"/>
  <c r="C14" s="1"/>
  <c r="C11"/>
  <c r="C10"/>
  <c r="C15" l="1"/>
</calcChain>
</file>

<file path=xl/sharedStrings.xml><?xml version="1.0" encoding="utf-8"?>
<sst xmlns="http://schemas.openxmlformats.org/spreadsheetml/2006/main" count="218" uniqueCount="91">
  <si>
    <t>Current</t>
  </si>
  <si>
    <t>Voltage</t>
  </si>
  <si>
    <t>Power</t>
  </si>
  <si>
    <t>Energy</t>
  </si>
  <si>
    <t>minutes</t>
  </si>
  <si>
    <t>kJ</t>
  </si>
  <si>
    <t>hours</t>
  </si>
  <si>
    <t>Watts</t>
  </si>
  <si>
    <t>amps</t>
  </si>
  <si>
    <t>volts</t>
  </si>
  <si>
    <t>Amps</t>
  </si>
  <si>
    <t>Volts</t>
  </si>
  <si>
    <t>cal</t>
  </si>
  <si>
    <t>mpg</t>
  </si>
  <si>
    <t>Fuel efficiency</t>
  </si>
  <si>
    <t>Distance</t>
  </si>
  <si>
    <t>miles</t>
  </si>
  <si>
    <t>Gas used</t>
  </si>
  <si>
    <t>gallons</t>
  </si>
  <si>
    <t>Time of use</t>
  </si>
  <si>
    <t>days</t>
  </si>
  <si>
    <t>Energy/day</t>
  </si>
  <si>
    <t>kJ/day</t>
  </si>
  <si>
    <t>kW</t>
  </si>
  <si>
    <t>Total energy</t>
  </si>
  <si>
    <t>Billing period</t>
  </si>
  <si>
    <t>Average power</t>
  </si>
  <si>
    <t>cal/day</t>
  </si>
  <si>
    <t>Average monthly (30-day) household electricity use in U.S. (2001) = 875 kWh</t>
  </si>
  <si>
    <t>kWh</t>
  </si>
  <si>
    <t>miles/day</t>
  </si>
  <si>
    <t>gallons/day</t>
  </si>
  <si>
    <t>Gas/day</t>
  </si>
  <si>
    <t>Home electricity use from an electric bill or annual report</t>
  </si>
  <si>
    <t>Specified distance and fuel efficiency</t>
  </si>
  <si>
    <t>Specified volume of gasoline</t>
  </si>
  <si>
    <t>Distance/day</t>
  </si>
  <si>
    <t>Specified distance per day and fuel efficiency</t>
  </si>
  <si>
    <t>Specified tank capacity and refill interval</t>
  </si>
  <si>
    <t>Carbon</t>
  </si>
  <si>
    <t>lbs</t>
  </si>
  <si>
    <t>Coal consumed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</si>
  <si>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emitted</t>
    </r>
  </si>
  <si>
    <t>oz</t>
  </si>
  <si>
    <r>
      <t xml:space="preserve">Specified wattage and use in </t>
    </r>
    <r>
      <rPr>
        <u/>
        <sz val="10"/>
        <rFont val="Arial"/>
        <family val="2"/>
      </rPr>
      <t>minutes</t>
    </r>
  </si>
  <si>
    <r>
      <t xml:space="preserve">Specified wattage and use in </t>
    </r>
    <r>
      <rPr>
        <u/>
        <sz val="10"/>
        <rFont val="Arial"/>
        <family val="2"/>
      </rPr>
      <t>hours</t>
    </r>
  </si>
  <si>
    <r>
      <t xml:space="preserve">Specified current, voltage and use in </t>
    </r>
    <r>
      <rPr>
        <u/>
        <sz val="10"/>
        <rFont val="Arial"/>
        <family val="2"/>
      </rPr>
      <t>minutes</t>
    </r>
  </si>
  <si>
    <r>
      <t xml:space="preserve">Specified current, voltage and use in </t>
    </r>
    <r>
      <rPr>
        <u/>
        <sz val="10"/>
        <rFont val="Arial"/>
        <family val="2"/>
      </rPr>
      <t>hours</t>
    </r>
  </si>
  <si>
    <r>
      <t>CO</t>
    </r>
    <r>
      <rPr>
        <vertAlign val="subscript"/>
        <sz val="10"/>
        <rFont val="Arial"/>
        <family val="2"/>
      </rPr>
      <t>2</t>
    </r>
  </si>
  <si>
    <t>lbs/day</t>
  </si>
  <si>
    <t>Each worksheet calculates energy consumption and carbon dioxide emissions</t>
  </si>
  <si>
    <t>Household</t>
  </si>
  <si>
    <t>Appliance watts</t>
  </si>
  <si>
    <t>If you know the power consumption (Watts) of an appliance or tool</t>
  </si>
  <si>
    <t>Appliance amps</t>
  </si>
  <si>
    <t>If you know the current (amps) and voltage (volts) of an appliance or tool</t>
  </si>
  <si>
    <t>Electricity</t>
  </si>
  <si>
    <t>Gasoline</t>
  </si>
  <si>
    <t>If you know the amount of gasoline you use or your car's fuel efficiency (mpg)</t>
  </si>
  <si>
    <t>Gasoline rate</t>
  </si>
  <si>
    <t>If you know how many miles you drive each day or how often you fill your tank</t>
  </si>
  <si>
    <t>If you have a utility bill for your home</t>
  </si>
  <si>
    <t>Briquettes</t>
  </si>
  <si>
    <t>bags</t>
  </si>
  <si>
    <t>per day</t>
  </si>
  <si>
    <t>Energy measured from a Kill-A-Watt meter</t>
  </si>
  <si>
    <t>W</t>
  </si>
  <si>
    <t>kJ/hour</t>
  </si>
  <si>
    <t>cal/hour</t>
  </si>
  <si>
    <t>Time</t>
  </si>
  <si>
    <t>Appliance kWh</t>
  </si>
  <si>
    <r>
      <t>If you measured electricity consumption in kWh with a Kill A Watt</t>
    </r>
    <r>
      <rPr>
        <sz val="10"/>
        <rFont val="Calibri"/>
        <family val="2"/>
      </rPr>
      <t>™</t>
    </r>
    <r>
      <rPr>
        <sz val="10"/>
        <rFont val="Arial"/>
      </rPr>
      <t xml:space="preserve"> meter</t>
    </r>
  </si>
  <si>
    <t>Briquettes/day</t>
  </si>
  <si>
    <t>bags/day</t>
  </si>
  <si>
    <t>briquettes/day</t>
  </si>
  <si>
    <t>Energy/hour</t>
  </si>
  <si>
    <t>Briquettes/mi.</t>
  </si>
  <si>
    <r>
      <t>lb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/kWh</t>
    </r>
  </si>
  <si>
    <t>eGRID RFC East (2005)</t>
  </si>
  <si>
    <t>(value can be changed)</t>
  </si>
  <si>
    <r>
      <t>Emissions (lbs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/kWh) can be obtained from EPA's eGRID model (http://cfpub.epa.gov/egridweb/index.cfm)</t>
    </r>
  </si>
  <si>
    <r>
      <t>lb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/gal</t>
    </r>
  </si>
  <si>
    <t>Emissions are expressed as the equivalent amount of carbon in a charcoal briquette.</t>
  </si>
  <si>
    <t>1 briquette contains 30 g C = 0.06614 lb C</t>
  </si>
  <si>
    <t>1 9-lb bag of briquettes contains 6.75 lb C = 102 briquettes</t>
  </si>
  <si>
    <t>(Each briquette is about 75% C by wt.)</t>
  </si>
  <si>
    <t>per mile</t>
  </si>
  <si>
    <t>Gas added to tank</t>
  </si>
  <si>
    <t>Time since last refill</t>
  </si>
  <si>
    <t>Distance driven</t>
  </si>
  <si>
    <t>Only change values in green cells!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</si>
</sst>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6" formatCode="0.0"/>
    <numFmt numFmtId="169" formatCode="_(* #,##0_);_(* \(#,##0\);_(* &quot;-&quot;??_);_(@_)"/>
  </numFmts>
  <fonts count="13">
    <font>
      <sz val="10"/>
      <name val="Arial"/>
    </font>
    <font>
      <sz val="10"/>
      <name val="Arial"/>
    </font>
    <font>
      <sz val="8"/>
      <name val="Arial"/>
    </font>
    <font>
      <vertAlign val="subscript"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2"/>
      <name val="Arial"/>
    </font>
    <font>
      <b/>
      <sz val="10"/>
      <name val="Arial"/>
      <family val="2"/>
    </font>
    <font>
      <sz val="10"/>
      <color indexed="9"/>
      <name val="Arial"/>
    </font>
    <font>
      <sz val="10"/>
      <color indexed="8"/>
      <name val="Arial"/>
    </font>
    <font>
      <b/>
      <sz val="10"/>
      <color indexed="8"/>
      <name val="Arial"/>
      <family val="2"/>
    </font>
    <font>
      <sz val="10"/>
      <name val="Calibri"/>
      <family val="2"/>
    </font>
    <font>
      <sz val="10"/>
      <color rgb="FF00B05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1" xfId="0" applyFill="1" applyBorder="1"/>
    <xf numFmtId="0" fontId="0" fillId="3" borderId="2" xfId="0" applyFill="1" applyBorder="1"/>
    <xf numFmtId="0" fontId="0" fillId="3" borderId="1" xfId="0" applyFill="1" applyBorder="1"/>
    <xf numFmtId="0" fontId="0" fillId="3" borderId="3" xfId="0" applyFill="1" applyBorder="1"/>
    <xf numFmtId="2" fontId="0" fillId="3" borderId="1" xfId="0" applyNumberFormat="1" applyFill="1" applyBorder="1"/>
    <xf numFmtId="0" fontId="0" fillId="4" borderId="2" xfId="0" applyFill="1" applyBorder="1"/>
    <xf numFmtId="0" fontId="0" fillId="4" borderId="1" xfId="0" applyFill="1" applyBorder="1"/>
    <xf numFmtId="0" fontId="0" fillId="4" borderId="3" xfId="0" applyFill="1" applyBorder="1"/>
    <xf numFmtId="169" fontId="0" fillId="4" borderId="1" xfId="1" applyNumberFormat="1" applyFont="1" applyFill="1" applyBorder="1"/>
    <xf numFmtId="166" fontId="0" fillId="0" borderId="1" xfId="0" applyNumberFormat="1" applyBorder="1"/>
    <xf numFmtId="3" fontId="0" fillId="4" borderId="1" xfId="0" applyNumberFormat="1" applyFill="1" applyBorder="1"/>
    <xf numFmtId="0" fontId="0" fillId="5" borderId="2" xfId="0" applyFill="1" applyBorder="1"/>
    <xf numFmtId="0" fontId="0" fillId="5" borderId="1" xfId="0" applyFill="1" applyBorder="1"/>
    <xf numFmtId="0" fontId="0" fillId="5" borderId="3" xfId="0" applyFill="1" applyBorder="1"/>
    <xf numFmtId="0" fontId="0" fillId="3" borderId="4" xfId="0" applyFill="1" applyBorder="1"/>
    <xf numFmtId="166" fontId="0" fillId="3" borderId="5" xfId="0" applyNumberFormat="1" applyFill="1" applyBorder="1"/>
    <xf numFmtId="0" fontId="0" fillId="3" borderId="6" xfId="0" applyFill="1" applyBorder="1"/>
    <xf numFmtId="169" fontId="1" fillId="4" borderId="1" xfId="1" applyNumberFormat="1" applyFill="1" applyBorder="1"/>
    <xf numFmtId="0" fontId="0" fillId="5" borderId="9" xfId="0" applyFill="1" applyBorder="1"/>
    <xf numFmtId="1" fontId="0" fillId="5" borderId="10" xfId="0" applyNumberFormat="1" applyFill="1" applyBorder="1"/>
    <xf numFmtId="0" fontId="0" fillId="5" borderId="11" xfId="0" applyFill="1" applyBorder="1"/>
    <xf numFmtId="0" fontId="0" fillId="6" borderId="1" xfId="0" applyNumberFormat="1" applyFill="1" applyBorder="1"/>
    <xf numFmtId="0" fontId="0" fillId="0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6" xfId="0" applyFill="1" applyBorder="1"/>
    <xf numFmtId="1" fontId="0" fillId="6" borderId="1" xfId="0" applyNumberFormat="1" applyFill="1" applyBorder="1"/>
    <xf numFmtId="166" fontId="0" fillId="6" borderId="1" xfId="0" applyNumberFormat="1" applyFill="1" applyBorder="1"/>
    <xf numFmtId="0" fontId="6" fillId="0" borderId="0" xfId="0" applyFont="1" applyAlignment="1"/>
    <xf numFmtId="0" fontId="0" fillId="0" borderId="0" xfId="0" applyAlignment="1"/>
    <xf numFmtId="0" fontId="7" fillId="0" borderId="0" xfId="0" applyFont="1"/>
    <xf numFmtId="0" fontId="8" fillId="7" borderId="1" xfId="0" applyFont="1" applyFill="1" applyBorder="1"/>
    <xf numFmtId="0" fontId="10" fillId="0" borderId="0" xfId="0" applyFont="1" applyFill="1" applyBorder="1"/>
    <xf numFmtId="0" fontId="9" fillId="8" borderId="1" xfId="0" applyFont="1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166" fontId="0" fillId="6" borderId="10" xfId="0" applyNumberFormat="1" applyFill="1" applyBorder="1"/>
    <xf numFmtId="0" fontId="0" fillId="9" borderId="4" xfId="0" applyFill="1" applyBorder="1"/>
    <xf numFmtId="1" fontId="0" fillId="9" borderId="5" xfId="0" applyNumberFormat="1" applyFill="1" applyBorder="1"/>
    <xf numFmtId="0" fontId="0" fillId="9" borderId="6" xfId="0" applyFill="1" applyBorder="1"/>
    <xf numFmtId="0" fontId="0" fillId="0" borderId="14" xfId="0" applyBorder="1"/>
    <xf numFmtId="166" fontId="0" fillId="3" borderId="1" xfId="0" applyNumberFormat="1" applyFill="1" applyBorder="1"/>
    <xf numFmtId="0" fontId="0" fillId="0" borderId="1" xfId="0" applyBorder="1" applyAlignment="1"/>
    <xf numFmtId="0" fontId="6" fillId="0" borderId="0" xfId="0" applyFont="1" applyAlignment="1"/>
    <xf numFmtId="0" fontId="0" fillId="0" borderId="0" xfId="0" applyAlignment="1"/>
    <xf numFmtId="0" fontId="0" fillId="0" borderId="27" xfId="0" applyBorder="1" applyAlignment="1"/>
    <xf numFmtId="0" fontId="0" fillId="0" borderId="28" xfId="0" applyBorder="1" applyAlignment="1"/>
    <xf numFmtId="0" fontId="0" fillId="0" borderId="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7" xfId="0" applyBorder="1" applyAlignment="1"/>
    <xf numFmtId="0" fontId="0" fillId="0" borderId="12" xfId="0" applyBorder="1" applyAlignment="1"/>
    <xf numFmtId="0" fontId="0" fillId="0" borderId="8" xfId="0" applyBorder="1" applyAlignment="1"/>
    <xf numFmtId="0" fontId="4" fillId="0" borderId="26" xfId="0" applyFont="1" applyBorder="1" applyAlignment="1"/>
    <xf numFmtId="0" fontId="0" fillId="10" borderId="9" xfId="0" applyFill="1" applyBorder="1"/>
    <xf numFmtId="1" fontId="0" fillId="9" borderId="10" xfId="0" applyNumberFormat="1" applyFill="1" applyBorder="1"/>
    <xf numFmtId="0" fontId="0" fillId="9" borderId="11" xfId="0" applyFill="1" applyBorder="1"/>
    <xf numFmtId="0" fontId="0" fillId="10" borderId="4" xfId="0" applyFont="1" applyFill="1" applyBorder="1"/>
    <xf numFmtId="0" fontId="4" fillId="10" borderId="9" xfId="0" applyFont="1" applyFill="1" applyBorder="1"/>
    <xf numFmtId="166" fontId="0" fillId="9" borderId="10" xfId="0" applyNumberFormat="1" applyFill="1" applyBorder="1"/>
    <xf numFmtId="0" fontId="4" fillId="9" borderId="11" xfId="0" applyFont="1" applyFill="1" applyBorder="1"/>
    <xf numFmtId="0" fontId="4" fillId="6" borderId="3" xfId="0" applyFont="1" applyFill="1" applyBorder="1"/>
    <xf numFmtId="2" fontId="0" fillId="6" borderId="1" xfId="0" applyNumberFormat="1" applyFill="1" applyBorder="1"/>
    <xf numFmtId="166" fontId="0" fillId="10" borderId="5" xfId="0" applyNumberFormat="1" applyFill="1" applyBorder="1"/>
    <xf numFmtId="0" fontId="4" fillId="10" borderId="6" xfId="0" applyFont="1" applyFill="1" applyBorder="1"/>
    <xf numFmtId="0" fontId="4" fillId="5" borderId="2" xfId="0" applyFont="1" applyFill="1" applyBorder="1"/>
    <xf numFmtId="166" fontId="0" fillId="9" borderId="5" xfId="0" applyNumberFormat="1" applyFill="1" applyBorder="1"/>
    <xf numFmtId="166" fontId="0" fillId="9" borderId="13" xfId="0" applyNumberFormat="1" applyFill="1" applyBorder="1"/>
    <xf numFmtId="2" fontId="0" fillId="6" borderId="10" xfId="0" applyNumberFormat="1" applyFill="1" applyBorder="1"/>
    <xf numFmtId="0" fontId="4" fillId="9" borderId="4" xfId="0" applyFont="1" applyFill="1" applyBorder="1"/>
    <xf numFmtId="0" fontId="4" fillId="0" borderId="1" xfId="0" applyFont="1" applyBorder="1"/>
    <xf numFmtId="0" fontId="4" fillId="0" borderId="6" xfId="0" applyFont="1" applyBorder="1"/>
    <xf numFmtId="0" fontId="12" fillId="0" borderId="4" xfId="0" applyFont="1" applyBorder="1"/>
    <xf numFmtId="0" fontId="0" fillId="0" borderId="19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15" xfId="0" applyFont="1" applyFill="1" applyBorder="1"/>
    <xf numFmtId="0" fontId="4" fillId="0" borderId="16" xfId="0" applyFont="1" applyFill="1" applyBorder="1"/>
    <xf numFmtId="0" fontId="4" fillId="0" borderId="17" xfId="0" applyFont="1" applyFill="1" applyBorder="1"/>
    <xf numFmtId="0" fontId="12" fillId="0" borderId="15" xfId="0" applyFont="1" applyBorder="1"/>
    <xf numFmtId="0" fontId="4" fillId="0" borderId="17" xfId="0" applyFont="1" applyBorder="1"/>
    <xf numFmtId="0" fontId="0" fillId="0" borderId="0" xfId="0" applyBorder="1"/>
    <xf numFmtId="0" fontId="4" fillId="11" borderId="18" xfId="0" applyFont="1" applyFill="1" applyBorder="1"/>
    <xf numFmtId="0" fontId="0" fillId="11" borderId="19" xfId="0" applyFill="1" applyBorder="1"/>
    <xf numFmtId="0" fontId="0" fillId="11" borderId="20" xfId="0" applyFill="1" applyBorder="1"/>
    <xf numFmtId="0" fontId="4" fillId="11" borderId="21" xfId="0" applyFont="1" applyFill="1" applyBorder="1"/>
    <xf numFmtId="0" fontId="4" fillId="11" borderId="0" xfId="0" applyFont="1" applyFill="1" applyBorder="1"/>
    <xf numFmtId="0" fontId="4" fillId="11" borderId="22" xfId="0" applyFont="1" applyFill="1" applyBorder="1"/>
    <xf numFmtId="0" fontId="4" fillId="11" borderId="23" xfId="0" applyFont="1" applyFill="1" applyBorder="1"/>
    <xf numFmtId="0" fontId="4" fillId="11" borderId="24" xfId="0" applyFont="1" applyFill="1" applyBorder="1"/>
    <xf numFmtId="0" fontId="4" fillId="11" borderId="25" xfId="0" applyFont="1" applyFill="1" applyBorder="1"/>
    <xf numFmtId="0" fontId="4" fillId="9" borderId="6" xfId="0" applyFont="1" applyFill="1" applyBorder="1"/>
    <xf numFmtId="0" fontId="4" fillId="0" borderId="2" xfId="0" applyFont="1" applyBorder="1"/>
    <xf numFmtId="0" fontId="4" fillId="0" borderId="3" xfId="0" applyFont="1" applyBorder="1"/>
    <xf numFmtId="0" fontId="0" fillId="12" borderId="1" xfId="0" applyFill="1" applyBorder="1"/>
    <xf numFmtId="0" fontId="4" fillId="12" borderId="15" xfId="0" applyFont="1" applyFill="1" applyBorder="1"/>
    <xf numFmtId="0" fontId="0" fillId="12" borderId="16" xfId="0" applyFill="1" applyBorder="1"/>
    <xf numFmtId="0" fontId="0" fillId="12" borderId="17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FFCC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 enableFormatConditionsCalculation="0">
    <tabColor indexed="12"/>
  </sheetPr>
  <dimension ref="A1:M26"/>
  <sheetViews>
    <sheetView tabSelected="1" zoomScale="141" workbookViewId="0">
      <selection activeCell="A30" sqref="A30"/>
    </sheetView>
  </sheetViews>
  <sheetFormatPr defaultRowHeight="12.75"/>
  <cols>
    <col min="1" max="1" width="15" customWidth="1"/>
    <col min="2" max="2" width="10.85546875" customWidth="1"/>
  </cols>
  <sheetData>
    <row r="1" spans="1:13" ht="15">
      <c r="A1" s="49" t="s">
        <v>50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>
      <c r="A3" s="35" t="s">
        <v>56</v>
      </c>
    </row>
    <row r="4" spans="1:13">
      <c r="A4" s="36" t="s">
        <v>51</v>
      </c>
      <c r="B4" s="48" t="s">
        <v>61</v>
      </c>
      <c r="C4" s="48"/>
      <c r="D4" s="48"/>
      <c r="E4" s="48"/>
      <c r="F4" s="48"/>
      <c r="G4" s="48"/>
      <c r="H4" s="48"/>
      <c r="I4" s="48"/>
      <c r="J4" s="48"/>
    </row>
    <row r="5" spans="1:13">
      <c r="A5" s="36" t="s">
        <v>70</v>
      </c>
      <c r="B5" s="62" t="s">
        <v>71</v>
      </c>
      <c r="C5" s="51"/>
      <c r="D5" s="51"/>
      <c r="E5" s="51"/>
      <c r="F5" s="51"/>
      <c r="G5" s="51"/>
      <c r="H5" s="51"/>
      <c r="I5" s="51"/>
      <c r="J5" s="52"/>
    </row>
    <row r="6" spans="1:13">
      <c r="A6" s="36" t="s">
        <v>52</v>
      </c>
      <c r="B6" s="48" t="s">
        <v>53</v>
      </c>
      <c r="C6" s="48"/>
      <c r="D6" s="48"/>
      <c r="E6" s="48"/>
      <c r="F6" s="48"/>
      <c r="G6" s="48"/>
      <c r="H6" s="48"/>
      <c r="I6" s="48"/>
      <c r="J6" s="48"/>
    </row>
    <row r="7" spans="1:13">
      <c r="A7" s="36" t="s">
        <v>54</v>
      </c>
      <c r="B7" s="48" t="s">
        <v>55</v>
      </c>
      <c r="C7" s="48"/>
      <c r="D7" s="48"/>
      <c r="E7" s="48"/>
      <c r="F7" s="48"/>
      <c r="G7" s="48"/>
      <c r="H7" s="48"/>
      <c r="I7" s="48"/>
      <c r="J7" s="48"/>
    </row>
    <row r="8" spans="1:13" ht="13.5" thickBot="1"/>
    <row r="9" spans="1:13" ht="16.5" thickBot="1">
      <c r="A9" s="86" t="s">
        <v>80</v>
      </c>
      <c r="B9" s="87"/>
      <c r="C9" s="87"/>
      <c r="D9" s="87"/>
      <c r="E9" s="87"/>
      <c r="F9" s="87"/>
      <c r="G9" s="87"/>
      <c r="H9" s="87"/>
      <c r="I9" s="87"/>
      <c r="J9" s="87"/>
      <c r="K9" s="88"/>
    </row>
    <row r="10" spans="1:13">
      <c r="A10" s="84" t="s">
        <v>78</v>
      </c>
      <c r="B10" s="85"/>
    </row>
    <row r="11" spans="1:13" ht="16.5" thickBot="1">
      <c r="A11" s="81">
        <v>1.139</v>
      </c>
      <c r="B11" s="80" t="s">
        <v>77</v>
      </c>
    </row>
    <row r="12" spans="1:13">
      <c r="A12" s="83" t="s">
        <v>79</v>
      </c>
      <c r="B12" s="82"/>
    </row>
    <row r="15" spans="1:13">
      <c r="A15" s="37" t="s">
        <v>57</v>
      </c>
    </row>
    <row r="16" spans="1:13">
      <c r="A16" s="38" t="s">
        <v>57</v>
      </c>
      <c r="B16" s="48" t="s">
        <v>58</v>
      </c>
      <c r="C16" s="48"/>
      <c r="D16" s="48"/>
      <c r="E16" s="48"/>
      <c r="F16" s="48"/>
      <c r="G16" s="48"/>
      <c r="H16" s="48"/>
      <c r="I16" s="48"/>
      <c r="J16" s="48"/>
    </row>
    <row r="17" spans="1:11">
      <c r="A17" s="38" t="s">
        <v>59</v>
      </c>
      <c r="B17" s="48" t="s">
        <v>60</v>
      </c>
      <c r="C17" s="48"/>
      <c r="D17" s="48"/>
      <c r="E17" s="48"/>
      <c r="F17" s="48"/>
      <c r="G17" s="48"/>
      <c r="H17" s="48"/>
      <c r="I17" s="48"/>
      <c r="J17" s="48"/>
    </row>
    <row r="18" spans="1:11" ht="13.5" thickBot="1"/>
    <row r="19" spans="1:11" ht="16.5" thickBot="1">
      <c r="A19" s="89">
        <v>19.399999999999999</v>
      </c>
      <c r="B19" s="90" t="s">
        <v>81</v>
      </c>
    </row>
    <row r="21" spans="1:11" ht="13.5" thickBot="1"/>
    <row r="22" spans="1:11">
      <c r="A22" s="92" t="s">
        <v>82</v>
      </c>
      <c r="B22" s="93"/>
      <c r="C22" s="93"/>
      <c r="D22" s="93"/>
      <c r="E22" s="93"/>
      <c r="F22" s="93"/>
      <c r="G22" s="93"/>
      <c r="H22" s="93"/>
      <c r="I22" s="93"/>
      <c r="J22" s="93"/>
      <c r="K22" s="94"/>
    </row>
    <row r="23" spans="1:11">
      <c r="A23" s="95" t="s">
        <v>83</v>
      </c>
      <c r="B23" s="96"/>
      <c r="C23" s="96"/>
      <c r="D23" s="96"/>
      <c r="E23" s="96"/>
      <c r="F23" s="96"/>
      <c r="G23" s="96"/>
      <c r="H23" s="96"/>
      <c r="I23" s="96"/>
      <c r="J23" s="96"/>
      <c r="K23" s="97"/>
    </row>
    <row r="24" spans="1:11">
      <c r="A24" s="95" t="s">
        <v>84</v>
      </c>
      <c r="B24" s="96"/>
      <c r="C24" s="96"/>
      <c r="D24" s="96"/>
      <c r="E24" s="96"/>
      <c r="F24" s="96"/>
      <c r="G24" s="96"/>
      <c r="H24" s="96"/>
      <c r="I24" s="96"/>
      <c r="J24" s="96"/>
      <c r="K24" s="97"/>
    </row>
    <row r="25" spans="1:11" ht="13.5" thickBot="1">
      <c r="A25" s="98" t="s">
        <v>85</v>
      </c>
      <c r="B25" s="99"/>
      <c r="C25" s="99"/>
      <c r="D25" s="99"/>
      <c r="E25" s="99"/>
      <c r="F25" s="99"/>
      <c r="G25" s="99"/>
      <c r="H25" s="99"/>
      <c r="I25" s="99"/>
      <c r="J25" s="99"/>
      <c r="K25" s="100"/>
    </row>
    <row r="26" spans="1:11">
      <c r="A26" s="91"/>
      <c r="B26" s="91"/>
      <c r="C26" s="91"/>
      <c r="D26" s="91"/>
      <c r="E26" s="91"/>
      <c r="F26" s="91"/>
    </row>
  </sheetData>
  <mergeCells count="14">
    <mergeCell ref="A22:K22"/>
    <mergeCell ref="A23:K23"/>
    <mergeCell ref="A24:K24"/>
    <mergeCell ref="A25:K25"/>
    <mergeCell ref="B16:J16"/>
    <mergeCell ref="B17:J17"/>
    <mergeCell ref="A1:M1"/>
    <mergeCell ref="B4:J4"/>
    <mergeCell ref="B6:J6"/>
    <mergeCell ref="B7:J7"/>
    <mergeCell ref="B5:J5"/>
    <mergeCell ref="A9:K9"/>
    <mergeCell ref="A10:B10"/>
    <mergeCell ref="A12:B12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53"/>
  </sheetPr>
  <dimension ref="B1:H17"/>
  <sheetViews>
    <sheetView zoomScale="200" zoomScaleNormal="200" workbookViewId="0">
      <selection activeCell="G9" sqref="G9"/>
    </sheetView>
  </sheetViews>
  <sheetFormatPr defaultRowHeight="12.75"/>
  <cols>
    <col min="1" max="1" width="2" customWidth="1"/>
    <col min="2" max="2" width="14" bestFit="1" customWidth="1"/>
    <col min="4" max="4" width="13.42578125" customWidth="1"/>
    <col min="5" max="5" width="2.5703125" customWidth="1"/>
    <col min="6" max="6" width="11.140625" customWidth="1"/>
    <col min="7" max="7" width="6.85546875" customWidth="1"/>
    <col min="8" max="8" width="12.85546875" customWidth="1"/>
  </cols>
  <sheetData>
    <row r="1" spans="2:8" ht="27.75" customHeight="1" thickBot="1">
      <c r="B1" s="53" t="s">
        <v>33</v>
      </c>
      <c r="C1" s="54"/>
      <c r="D1" s="55"/>
    </row>
    <row r="2" spans="2:8" ht="13.5" thickBot="1">
      <c r="B2" s="3" t="s">
        <v>24</v>
      </c>
      <c r="C2" s="5">
        <v>875</v>
      </c>
      <c r="D2" s="4" t="s">
        <v>29</v>
      </c>
      <c r="F2" s="105" t="s">
        <v>90</v>
      </c>
      <c r="G2" s="106"/>
      <c r="H2" s="107"/>
    </row>
    <row r="3" spans="2:8">
      <c r="B3" s="3" t="s">
        <v>25</v>
      </c>
      <c r="C3" s="5">
        <v>30</v>
      </c>
      <c r="D3" s="4" t="s">
        <v>20</v>
      </c>
    </row>
    <row r="4" spans="2:8">
      <c r="B4" s="3"/>
      <c r="C4" s="2"/>
      <c r="D4" s="4"/>
    </row>
    <row r="5" spans="2:8">
      <c r="B5" s="10" t="s">
        <v>24</v>
      </c>
      <c r="C5" s="11">
        <f>3600*C2</f>
        <v>3150000</v>
      </c>
      <c r="D5" s="12" t="s">
        <v>5</v>
      </c>
    </row>
    <row r="6" spans="2:8">
      <c r="B6" s="6" t="s">
        <v>26</v>
      </c>
      <c r="C6" s="9">
        <f>C2/(24*C3)</f>
        <v>1.2152777777777777</v>
      </c>
      <c r="D6" s="8" t="s">
        <v>23</v>
      </c>
    </row>
    <row r="7" spans="2:8">
      <c r="B7" s="16" t="s">
        <v>21</v>
      </c>
      <c r="C7" s="17">
        <f>C5/C3</f>
        <v>105000</v>
      </c>
      <c r="D7" s="18" t="s">
        <v>22</v>
      </c>
    </row>
    <row r="8" spans="2:8">
      <c r="B8" s="23"/>
      <c r="C8" s="24">
        <f>C7/4.1855</f>
        <v>25086.608529446898</v>
      </c>
      <c r="D8" s="25" t="s">
        <v>27</v>
      </c>
    </row>
    <row r="9" spans="2:8">
      <c r="B9" s="28" t="s">
        <v>41</v>
      </c>
      <c r="C9" s="32">
        <f>0.478*C2</f>
        <v>418.25</v>
      </c>
      <c r="D9" s="70" t="s">
        <v>40</v>
      </c>
    </row>
    <row r="10" spans="2:8">
      <c r="B10" s="28" t="s">
        <v>39</v>
      </c>
      <c r="C10" s="32">
        <f>C11/(44/12)</f>
        <v>271.80681818181819</v>
      </c>
      <c r="D10" s="70" t="s">
        <v>40</v>
      </c>
    </row>
    <row r="11" spans="2:8" ht="15.75">
      <c r="B11" s="28" t="s">
        <v>42</v>
      </c>
      <c r="C11" s="32">
        <f>Start!A11*C2</f>
        <v>996.625</v>
      </c>
      <c r="D11" s="70" t="s">
        <v>40</v>
      </c>
    </row>
    <row r="12" spans="2:8">
      <c r="B12" s="63" t="s">
        <v>62</v>
      </c>
      <c r="C12" s="64">
        <f>C10/6.75</f>
        <v>40.267676767676768</v>
      </c>
      <c r="D12" s="65" t="s">
        <v>63</v>
      </c>
    </row>
    <row r="13" spans="2:8">
      <c r="B13" s="67" t="s">
        <v>72</v>
      </c>
      <c r="C13" s="68">
        <f>C12/C3</f>
        <v>1.3422558922558923</v>
      </c>
      <c r="D13" s="69" t="s">
        <v>73</v>
      </c>
    </row>
    <row r="14" spans="2:8" ht="13.5" thickBot="1">
      <c r="B14" s="66" t="s">
        <v>72</v>
      </c>
      <c r="C14" s="72">
        <f>C10/(0.06614*C3)</f>
        <v>136.98559529372955</v>
      </c>
      <c r="D14" s="73" t="s">
        <v>74</v>
      </c>
    </row>
    <row r="15" spans="2:8" ht="13.5" thickBot="1"/>
    <row r="16" spans="2:8" ht="27.75" customHeight="1" thickBot="1">
      <c r="B16" s="56" t="s">
        <v>28</v>
      </c>
      <c r="C16" s="57"/>
      <c r="D16" s="58"/>
    </row>
    <row r="17" ht="14.25" customHeight="1"/>
  </sheetData>
  <mergeCells count="2">
    <mergeCell ref="B1:D1"/>
    <mergeCell ref="B16:D16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</sheetPr>
  <dimension ref="B1:H16"/>
  <sheetViews>
    <sheetView zoomScale="200" zoomScaleNormal="200" workbookViewId="0">
      <selection activeCell="H8" sqref="H8"/>
    </sheetView>
  </sheetViews>
  <sheetFormatPr defaultRowHeight="12.75"/>
  <cols>
    <col min="1" max="1" width="2" customWidth="1"/>
    <col min="2" max="2" width="14" bestFit="1" customWidth="1"/>
    <col min="4" max="4" width="10.85546875" customWidth="1"/>
    <col min="5" max="5" width="2.5703125" customWidth="1"/>
    <col min="6" max="6" width="11.140625" customWidth="1"/>
    <col min="7" max="7" width="12" customWidth="1"/>
    <col min="8" max="8" width="8.5703125" customWidth="1"/>
  </cols>
  <sheetData>
    <row r="1" spans="2:8" ht="27.75" customHeight="1" thickBot="1">
      <c r="B1" s="53" t="s">
        <v>65</v>
      </c>
      <c r="C1" s="54"/>
      <c r="D1" s="55"/>
    </row>
    <row r="2" spans="2:8" ht="13.5" thickBot="1">
      <c r="B2" s="3" t="s">
        <v>24</v>
      </c>
      <c r="C2" s="5">
        <v>1</v>
      </c>
      <c r="D2" s="4" t="s">
        <v>29</v>
      </c>
      <c r="F2" s="105" t="s">
        <v>90</v>
      </c>
      <c r="G2" s="106"/>
      <c r="H2" s="107"/>
    </row>
    <row r="3" spans="2:8">
      <c r="B3" s="3" t="s">
        <v>69</v>
      </c>
      <c r="C3" s="5">
        <v>6</v>
      </c>
      <c r="D3" s="4" t="s">
        <v>6</v>
      </c>
    </row>
    <row r="4" spans="2:8">
      <c r="B4" s="3"/>
      <c r="C4" s="2"/>
      <c r="D4" s="4"/>
    </row>
    <row r="5" spans="2:8">
      <c r="B5" s="10" t="s">
        <v>24</v>
      </c>
      <c r="C5" s="11">
        <f>3600*C2</f>
        <v>3600</v>
      </c>
      <c r="D5" s="12" t="s">
        <v>5</v>
      </c>
    </row>
    <row r="6" spans="2:8">
      <c r="B6" s="6" t="s">
        <v>26</v>
      </c>
      <c r="C6" s="47">
        <f>1000*C2/C3</f>
        <v>166.66666666666666</v>
      </c>
      <c r="D6" s="8" t="s">
        <v>66</v>
      </c>
    </row>
    <row r="7" spans="2:8">
      <c r="B7" s="74" t="s">
        <v>75</v>
      </c>
      <c r="C7" s="17">
        <f>C5/C3</f>
        <v>600</v>
      </c>
      <c r="D7" s="18" t="s">
        <v>67</v>
      </c>
    </row>
    <row r="8" spans="2:8">
      <c r="B8" s="23"/>
      <c r="C8" s="24">
        <f>C7/4.1855</f>
        <v>143.35204873969656</v>
      </c>
      <c r="D8" s="25" t="s">
        <v>68</v>
      </c>
    </row>
    <row r="9" spans="2:8">
      <c r="B9" s="28" t="s">
        <v>41</v>
      </c>
      <c r="C9" s="71">
        <f>0.478*C2</f>
        <v>0.47799999999999998</v>
      </c>
      <c r="D9" s="29" t="str">
        <f>IF(C$2&lt;4860,"lbs","tons")</f>
        <v>lbs</v>
      </c>
    </row>
    <row r="10" spans="2:8">
      <c r="B10" s="28" t="s">
        <v>39</v>
      </c>
      <c r="C10" s="71">
        <f>C11/(44/12)</f>
        <v>0.31063636363636365</v>
      </c>
      <c r="D10" s="29" t="str">
        <f>IF(C$2&lt;4860,"lbs","tons")</f>
        <v>lbs</v>
      </c>
    </row>
    <row r="11" spans="2:8" ht="15.75">
      <c r="B11" s="28" t="s">
        <v>42</v>
      </c>
      <c r="C11" s="26">
        <f>Start!A11*C2</f>
        <v>1.139</v>
      </c>
      <c r="D11" s="29" t="str">
        <f>IF(C$2&lt;4860,"lbs","tons")</f>
        <v>lbs</v>
      </c>
    </row>
    <row r="12" spans="2:8" ht="13.5" thickBot="1">
      <c r="B12" s="43" t="s">
        <v>62</v>
      </c>
      <c r="C12" s="75">
        <f>C10/0.06614</f>
        <v>4.6966489814992993</v>
      </c>
      <c r="D12" s="45"/>
    </row>
    <row r="16" spans="2:8" ht="15" customHeight="1"/>
  </sheetData>
  <mergeCells count="1">
    <mergeCell ref="B1:D1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53"/>
  </sheetPr>
  <dimension ref="A1:H13"/>
  <sheetViews>
    <sheetView zoomScale="200" zoomScaleNormal="200" workbookViewId="0">
      <selection activeCell="C16" sqref="C16"/>
    </sheetView>
  </sheetViews>
  <sheetFormatPr defaultRowHeight="12.75"/>
  <cols>
    <col min="1" max="1" width="1.7109375" customWidth="1"/>
    <col min="2" max="2" width="14" bestFit="1" customWidth="1"/>
    <col min="3" max="3" width="10.28515625" bestFit="1" customWidth="1"/>
    <col min="5" max="5" width="2.140625" customWidth="1"/>
    <col min="6" max="6" width="14" bestFit="1" customWidth="1"/>
    <col min="8" max="8" width="10.7109375" customWidth="1"/>
    <col min="9" max="9" width="2.85546875" customWidth="1"/>
    <col min="11" max="11" width="9.7109375" customWidth="1"/>
    <col min="12" max="12" width="13.7109375" customWidth="1"/>
  </cols>
  <sheetData>
    <row r="1" spans="1:8" ht="15.75" customHeight="1" thickBot="1">
      <c r="B1" s="105" t="s">
        <v>90</v>
      </c>
      <c r="C1" s="106"/>
      <c r="D1" s="107"/>
    </row>
    <row r="2" spans="1:8" ht="13.5" thickBot="1"/>
    <row r="3" spans="1:8">
      <c r="B3" s="53" t="s">
        <v>44</v>
      </c>
      <c r="C3" s="54"/>
      <c r="D3" s="55"/>
      <c r="F3" s="53" t="s">
        <v>45</v>
      </c>
      <c r="G3" s="54"/>
      <c r="H3" s="55"/>
    </row>
    <row r="4" spans="1:8">
      <c r="B4" s="3" t="s">
        <v>2</v>
      </c>
      <c r="C4" s="5">
        <v>1000</v>
      </c>
      <c r="D4" s="4" t="s">
        <v>7</v>
      </c>
      <c r="F4" s="3" t="s">
        <v>2</v>
      </c>
      <c r="G4" s="5">
        <v>120</v>
      </c>
      <c r="H4" s="4" t="s">
        <v>7</v>
      </c>
    </row>
    <row r="5" spans="1:8">
      <c r="B5" s="3" t="s">
        <v>19</v>
      </c>
      <c r="C5" s="5">
        <v>60</v>
      </c>
      <c r="D5" s="4" t="s">
        <v>4</v>
      </c>
      <c r="F5" s="3" t="s">
        <v>19</v>
      </c>
      <c r="G5" s="5">
        <v>10</v>
      </c>
      <c r="H5" s="4" t="s">
        <v>6</v>
      </c>
    </row>
    <row r="6" spans="1:8">
      <c r="B6" s="3"/>
      <c r="C6" s="27"/>
      <c r="D6" s="4"/>
      <c r="F6" s="3"/>
      <c r="G6" s="27"/>
      <c r="H6" s="4"/>
    </row>
    <row r="7" spans="1:8">
      <c r="B7" s="10" t="s">
        <v>3</v>
      </c>
      <c r="C7" s="11">
        <f>C4*C5/(60*1000)</f>
        <v>1</v>
      </c>
      <c r="D7" s="12" t="s">
        <v>29</v>
      </c>
      <c r="F7" s="10" t="s">
        <v>3</v>
      </c>
      <c r="G7" s="11">
        <f>G4*G5/1000</f>
        <v>1.2</v>
      </c>
      <c r="H7" s="12" t="s">
        <v>29</v>
      </c>
    </row>
    <row r="8" spans="1:8">
      <c r="B8" s="10"/>
      <c r="C8" s="15">
        <f>C4*C5*60/1000</f>
        <v>3600</v>
      </c>
      <c r="D8" s="12" t="s">
        <v>5</v>
      </c>
      <c r="F8" s="10"/>
      <c r="G8" s="22">
        <f>G4*G5*3600/1000</f>
        <v>4320</v>
      </c>
      <c r="H8" s="12" t="s">
        <v>5</v>
      </c>
    </row>
    <row r="9" spans="1:8">
      <c r="B9" s="10"/>
      <c r="C9" s="15">
        <f>C8/4.1855</f>
        <v>860.11229243817934</v>
      </c>
      <c r="D9" s="12" t="s">
        <v>12</v>
      </c>
      <c r="F9" s="10"/>
      <c r="G9" s="22">
        <f>G8/4.1855</f>
        <v>1032.1347509258153</v>
      </c>
      <c r="H9" s="12" t="s">
        <v>12</v>
      </c>
    </row>
    <row r="10" spans="1:8">
      <c r="B10" s="28" t="s">
        <v>41</v>
      </c>
      <c r="C10" s="71">
        <f>0.478*16*C7</f>
        <v>7.6479999999999997</v>
      </c>
      <c r="D10" s="29" t="s">
        <v>43</v>
      </c>
      <c r="F10" s="28" t="s">
        <v>41</v>
      </c>
      <c r="G10" s="71">
        <f>0.478*G7</f>
        <v>0.5736</v>
      </c>
      <c r="H10" s="70" t="s">
        <v>40</v>
      </c>
    </row>
    <row r="11" spans="1:8">
      <c r="B11" s="28" t="s">
        <v>39</v>
      </c>
      <c r="C11" s="71">
        <f>C12/(44/12)</f>
        <v>4.9701818181818185</v>
      </c>
      <c r="D11" s="29" t="s">
        <v>43</v>
      </c>
      <c r="F11" s="28" t="s">
        <v>39</v>
      </c>
      <c r="G11" s="71">
        <f>G12/(44/12)</f>
        <v>0.37276363636363641</v>
      </c>
      <c r="H11" s="70" t="s">
        <v>40</v>
      </c>
    </row>
    <row r="12" spans="1:8" ht="15" customHeight="1" thickBot="1">
      <c r="A12" s="1"/>
      <c r="B12" s="39" t="s">
        <v>42</v>
      </c>
      <c r="C12" s="77">
        <f>Start!A11*16*C7</f>
        <v>18.224</v>
      </c>
      <c r="D12" s="30" t="s">
        <v>43</v>
      </c>
      <c r="F12" s="39" t="s">
        <v>42</v>
      </c>
      <c r="G12" s="77">
        <f>Start!A11*G7</f>
        <v>1.3668</v>
      </c>
      <c r="H12" s="70" t="s">
        <v>40</v>
      </c>
    </row>
    <row r="13" spans="1:8" ht="13.5" thickBot="1">
      <c r="B13" s="43" t="s">
        <v>62</v>
      </c>
      <c r="C13" s="76">
        <f>(C11/16)/0.06614</f>
        <v>4.6966489814992993</v>
      </c>
      <c r="D13" s="46"/>
      <c r="F13" s="43" t="s">
        <v>62</v>
      </c>
      <c r="G13" s="76">
        <f>G11/0.06614</f>
        <v>5.635978777799159</v>
      </c>
      <c r="H13" s="46"/>
    </row>
  </sheetData>
  <mergeCells count="2">
    <mergeCell ref="B3:D3"/>
    <mergeCell ref="F3:H3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53"/>
  </sheetPr>
  <dimension ref="B1:H15"/>
  <sheetViews>
    <sheetView zoomScale="200" zoomScaleNormal="200" workbookViewId="0">
      <selection activeCell="J12" sqref="J12"/>
    </sheetView>
  </sheetViews>
  <sheetFormatPr defaultRowHeight="12.75"/>
  <cols>
    <col min="1" max="1" width="2.140625" customWidth="1"/>
    <col min="2" max="2" width="14" bestFit="1" customWidth="1"/>
    <col min="5" max="5" width="2" customWidth="1"/>
    <col min="6" max="6" width="14" bestFit="1" customWidth="1"/>
    <col min="7" max="7" width="10.28515625" bestFit="1" customWidth="1"/>
    <col min="9" max="9" width="3.42578125" customWidth="1"/>
    <col min="10" max="10" width="13.140625" bestFit="1" customWidth="1"/>
    <col min="12" max="12" width="10" customWidth="1"/>
    <col min="13" max="13" width="4.7109375" customWidth="1"/>
  </cols>
  <sheetData>
    <row r="1" spans="2:8" ht="15" customHeight="1" thickBot="1">
      <c r="B1" s="105" t="s">
        <v>90</v>
      </c>
      <c r="C1" s="106"/>
      <c r="D1" s="107"/>
    </row>
    <row r="2" spans="2:8" ht="13.5" thickBot="1"/>
    <row r="3" spans="2:8" ht="26.25" customHeight="1">
      <c r="B3" s="53" t="s">
        <v>46</v>
      </c>
      <c r="C3" s="54"/>
      <c r="D3" s="55"/>
      <c r="F3" s="53" t="s">
        <v>47</v>
      </c>
      <c r="G3" s="54"/>
      <c r="H3" s="55"/>
    </row>
    <row r="4" spans="2:8">
      <c r="B4" s="3" t="s">
        <v>0</v>
      </c>
      <c r="C4" s="5">
        <v>10</v>
      </c>
      <c r="D4" s="4" t="s">
        <v>8</v>
      </c>
      <c r="F4" s="3" t="s">
        <v>0</v>
      </c>
      <c r="G4" s="5">
        <v>7.5</v>
      </c>
      <c r="H4" s="4" t="s">
        <v>10</v>
      </c>
    </row>
    <row r="5" spans="2:8">
      <c r="B5" s="3" t="s">
        <v>1</v>
      </c>
      <c r="C5" s="5">
        <v>120</v>
      </c>
      <c r="D5" s="4" t="s">
        <v>9</v>
      </c>
      <c r="F5" s="3" t="s">
        <v>1</v>
      </c>
      <c r="G5" s="5">
        <v>120</v>
      </c>
      <c r="H5" s="4" t="s">
        <v>11</v>
      </c>
    </row>
    <row r="6" spans="2:8">
      <c r="B6" s="3" t="s">
        <v>19</v>
      </c>
      <c r="C6" s="5">
        <v>30</v>
      </c>
      <c r="D6" s="4" t="s">
        <v>4</v>
      </c>
      <c r="F6" s="3" t="s">
        <v>19</v>
      </c>
      <c r="G6" s="5">
        <v>2</v>
      </c>
      <c r="H6" s="4" t="s">
        <v>6</v>
      </c>
    </row>
    <row r="7" spans="2:8">
      <c r="B7" s="3"/>
      <c r="C7" s="2"/>
      <c r="D7" s="4"/>
      <c r="F7" s="3"/>
      <c r="G7" s="2"/>
      <c r="H7" s="4"/>
    </row>
    <row r="8" spans="2:8">
      <c r="B8" s="6" t="s">
        <v>2</v>
      </c>
      <c r="C8" s="7">
        <f>C4*C5</f>
        <v>1200</v>
      </c>
      <c r="D8" s="8" t="s">
        <v>7</v>
      </c>
      <c r="F8" s="6" t="s">
        <v>2</v>
      </c>
      <c r="G8" s="7">
        <f>G4*G5</f>
        <v>900</v>
      </c>
      <c r="H8" s="8" t="s">
        <v>7</v>
      </c>
    </row>
    <row r="9" spans="2:8">
      <c r="B9" s="10" t="s">
        <v>3</v>
      </c>
      <c r="C9" s="11">
        <f>C8*C6/(60*1000)</f>
        <v>0.6</v>
      </c>
      <c r="D9" s="12" t="s">
        <v>29</v>
      </c>
      <c r="F9" s="10" t="s">
        <v>3</v>
      </c>
      <c r="G9" s="11">
        <f>G8*G6/1000</f>
        <v>1.8</v>
      </c>
      <c r="H9" s="12" t="s">
        <v>29</v>
      </c>
    </row>
    <row r="10" spans="2:8">
      <c r="B10" s="10"/>
      <c r="C10" s="15">
        <f>C8*C6*60/1000</f>
        <v>2160</v>
      </c>
      <c r="D10" s="12" t="s">
        <v>5</v>
      </c>
      <c r="F10" s="10"/>
      <c r="G10" s="15">
        <f>G8*G6*3600/1000</f>
        <v>6480</v>
      </c>
      <c r="H10" s="12" t="s">
        <v>5</v>
      </c>
    </row>
    <row r="11" spans="2:8">
      <c r="B11" s="10"/>
      <c r="C11" s="15">
        <f>C10/4.1855</f>
        <v>516.06737546290765</v>
      </c>
      <c r="D11" s="12" t="s">
        <v>12</v>
      </c>
      <c r="F11" s="10"/>
      <c r="G11" s="15">
        <f>G10/4.1855</f>
        <v>1548.2021263887229</v>
      </c>
      <c r="H11" s="12" t="s">
        <v>12</v>
      </c>
    </row>
    <row r="12" spans="2:8" ht="20.25" customHeight="1">
      <c r="B12" s="28" t="s">
        <v>41</v>
      </c>
      <c r="C12" s="71">
        <f>0.478*16*C9</f>
        <v>4.5888</v>
      </c>
      <c r="D12" s="29" t="s">
        <v>43</v>
      </c>
      <c r="F12" s="28" t="s">
        <v>41</v>
      </c>
      <c r="G12" s="71">
        <f>0.478*G9</f>
        <v>0.86039999999999994</v>
      </c>
      <c r="H12" s="70" t="s">
        <v>40</v>
      </c>
    </row>
    <row r="13" spans="2:8">
      <c r="B13" s="28" t="s">
        <v>39</v>
      </c>
      <c r="C13" s="71">
        <f>C14/(44/12)</f>
        <v>2.9821090909090913</v>
      </c>
      <c r="D13" s="29" t="s">
        <v>43</v>
      </c>
      <c r="F13" s="28" t="s">
        <v>39</v>
      </c>
      <c r="G13" s="71">
        <f>G14/(44/12)</f>
        <v>0.55914545454545461</v>
      </c>
      <c r="H13" s="70" t="s">
        <v>40</v>
      </c>
    </row>
    <row r="14" spans="2:8" ht="16.5" thickBot="1">
      <c r="B14" s="39" t="s">
        <v>42</v>
      </c>
      <c r="C14" s="77">
        <f>Start!A11*16*C9</f>
        <v>10.9344</v>
      </c>
      <c r="D14" s="30" t="s">
        <v>43</v>
      </c>
      <c r="E14" s="1"/>
      <c r="F14" s="39" t="s">
        <v>42</v>
      </c>
      <c r="G14" s="77">
        <f>Start!A11*G9</f>
        <v>2.0502000000000002</v>
      </c>
      <c r="H14" s="70" t="s">
        <v>40</v>
      </c>
    </row>
    <row r="15" spans="2:8" ht="13.5" thickBot="1">
      <c r="B15" s="43" t="s">
        <v>62</v>
      </c>
      <c r="C15" s="76">
        <f>(C13/16)/0.06614</f>
        <v>2.8179893888995795</v>
      </c>
      <c r="D15" s="46"/>
      <c r="F15" s="43" t="s">
        <v>62</v>
      </c>
      <c r="G15" s="76">
        <f>G13/0.06614</f>
        <v>8.4539681666987381</v>
      </c>
      <c r="H15" s="46"/>
    </row>
  </sheetData>
  <mergeCells count="2">
    <mergeCell ref="B3:D3"/>
    <mergeCell ref="F3:H3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indexed="43"/>
  </sheetPr>
  <dimension ref="B1:H15"/>
  <sheetViews>
    <sheetView zoomScale="200" zoomScaleNormal="200" workbookViewId="0">
      <selection activeCell="F17" sqref="F17"/>
    </sheetView>
  </sheetViews>
  <sheetFormatPr defaultRowHeight="12.75"/>
  <cols>
    <col min="1" max="1" width="2.140625" customWidth="1"/>
    <col min="2" max="2" width="13.85546875" customWidth="1"/>
    <col min="3" max="3" width="12.85546875" bestFit="1" customWidth="1"/>
    <col min="5" max="5" width="2.85546875" customWidth="1"/>
    <col min="6" max="6" width="11.7109375" customWidth="1"/>
    <col min="7" max="7" width="12" bestFit="1" customWidth="1"/>
    <col min="8" max="8" width="8.7109375" customWidth="1"/>
    <col min="9" max="9" width="4.140625" customWidth="1"/>
  </cols>
  <sheetData>
    <row r="1" spans="2:8" ht="13.5" thickBot="1">
      <c r="B1" s="105" t="s">
        <v>90</v>
      </c>
      <c r="C1" s="106"/>
      <c r="D1" s="107"/>
    </row>
    <row r="2" spans="2:8" ht="13.5" thickBot="1"/>
    <row r="3" spans="2:8">
      <c r="B3" s="59" t="s">
        <v>34</v>
      </c>
      <c r="C3" s="60"/>
      <c r="D3" s="61"/>
      <c r="F3" s="59" t="s">
        <v>35</v>
      </c>
      <c r="G3" s="60"/>
      <c r="H3" s="61"/>
    </row>
    <row r="4" spans="2:8">
      <c r="B4" s="3" t="s">
        <v>15</v>
      </c>
      <c r="C4" s="5">
        <v>100</v>
      </c>
      <c r="D4" s="4" t="s">
        <v>16</v>
      </c>
      <c r="F4" s="3" t="s">
        <v>17</v>
      </c>
      <c r="G4" s="5">
        <v>1</v>
      </c>
      <c r="H4" s="4" t="s">
        <v>18</v>
      </c>
    </row>
    <row r="5" spans="2:8">
      <c r="B5" s="3" t="s">
        <v>14</v>
      </c>
      <c r="C5" s="5">
        <v>20</v>
      </c>
      <c r="D5" s="4" t="s">
        <v>13</v>
      </c>
      <c r="F5" s="3"/>
      <c r="G5" s="2"/>
      <c r="H5" s="4"/>
    </row>
    <row r="6" spans="2:8">
      <c r="B6" s="3"/>
      <c r="C6" s="2"/>
      <c r="D6" s="4"/>
      <c r="F6" s="10" t="s">
        <v>3</v>
      </c>
      <c r="G6" s="13">
        <f>G4*130000</f>
        <v>130000</v>
      </c>
      <c r="H6" s="12" t="s">
        <v>5</v>
      </c>
    </row>
    <row r="7" spans="2:8">
      <c r="B7" s="3" t="s">
        <v>17</v>
      </c>
      <c r="C7" s="2">
        <f>C4/C5</f>
        <v>5</v>
      </c>
      <c r="D7" s="4" t="s">
        <v>18</v>
      </c>
      <c r="F7" s="10"/>
      <c r="G7" s="13">
        <f>G6/4.1855</f>
        <v>31059.610560267589</v>
      </c>
      <c r="H7" s="12" t="s">
        <v>12</v>
      </c>
    </row>
    <row r="8" spans="2:8">
      <c r="B8" s="3"/>
      <c r="C8" s="2"/>
      <c r="D8" s="4"/>
      <c r="F8" s="28" t="s">
        <v>39</v>
      </c>
      <c r="G8" s="32">
        <f>(12/44)*G9</f>
        <v>5.2909090909090901</v>
      </c>
      <c r="H8" s="29" t="s">
        <v>40</v>
      </c>
    </row>
    <row r="9" spans="2:8" ht="15.75">
      <c r="B9" s="10" t="s">
        <v>3</v>
      </c>
      <c r="C9" s="15">
        <f>C7*130000</f>
        <v>650000</v>
      </c>
      <c r="D9" s="12" t="s">
        <v>5</v>
      </c>
      <c r="F9" s="39" t="s">
        <v>48</v>
      </c>
      <c r="G9" s="40">
        <f>Start!A19*G4</f>
        <v>19.399999999999999</v>
      </c>
      <c r="H9" s="41" t="s">
        <v>40</v>
      </c>
    </row>
    <row r="10" spans="2:8" ht="13.5" thickBot="1">
      <c r="B10" s="10"/>
      <c r="C10" s="13">
        <f>C9/4.1855</f>
        <v>155298.05280133794</v>
      </c>
      <c r="D10" s="12" t="s">
        <v>12</v>
      </c>
      <c r="F10" s="43" t="s">
        <v>62</v>
      </c>
      <c r="G10" s="75">
        <f>G8/6.75</f>
        <v>0.78383838383838367</v>
      </c>
      <c r="H10" s="45" t="s">
        <v>63</v>
      </c>
    </row>
    <row r="11" spans="2:8" ht="13.5" thickBot="1">
      <c r="B11" s="28" t="s">
        <v>39</v>
      </c>
      <c r="C11" s="31">
        <f>(12/44)*C12</f>
        <v>26.454545454545453</v>
      </c>
      <c r="D11" s="29" t="s">
        <v>40</v>
      </c>
      <c r="F11" s="43" t="s">
        <v>62</v>
      </c>
      <c r="G11" s="75">
        <f>G8/0.06614</f>
        <v>79.995601616405949</v>
      </c>
      <c r="H11" s="45"/>
    </row>
    <row r="12" spans="2:8" ht="15.75">
      <c r="B12" s="39" t="s">
        <v>48</v>
      </c>
      <c r="C12" s="40">
        <f>Start!A19*C7</f>
        <v>97</v>
      </c>
      <c r="D12" s="41" t="s">
        <v>40</v>
      </c>
    </row>
    <row r="13" spans="2:8" ht="13.5" thickBot="1">
      <c r="B13" s="43" t="s">
        <v>62</v>
      </c>
      <c r="C13" s="75">
        <f>C11/6.75</f>
        <v>3.9191919191919191</v>
      </c>
      <c r="D13" s="45" t="s">
        <v>63</v>
      </c>
    </row>
    <row r="14" spans="2:8" ht="13.5" thickBot="1">
      <c r="B14" s="43" t="s">
        <v>62</v>
      </c>
      <c r="C14" s="44">
        <f>C11/0.06614</f>
        <v>399.97800808202982</v>
      </c>
      <c r="D14" s="45"/>
    </row>
    <row r="15" spans="2:8" ht="13.5" thickBot="1">
      <c r="B15" s="78" t="s">
        <v>76</v>
      </c>
      <c r="C15" s="75">
        <f>C14/C4</f>
        <v>3.9997800808202983</v>
      </c>
      <c r="D15" s="45"/>
    </row>
  </sheetData>
  <mergeCells count="2">
    <mergeCell ref="B3:D3"/>
    <mergeCell ref="F3:H3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 enableFormatConditionsCalculation="0">
    <tabColor indexed="43"/>
  </sheetPr>
  <dimension ref="B1:H17"/>
  <sheetViews>
    <sheetView zoomScale="200" zoomScaleNormal="200" workbookViewId="0">
      <selection activeCell="D19" sqref="D19"/>
    </sheetView>
  </sheetViews>
  <sheetFormatPr defaultRowHeight="12.75"/>
  <cols>
    <col min="1" max="1" width="2.140625" customWidth="1"/>
    <col min="2" max="2" width="18.140625" customWidth="1"/>
    <col min="3" max="3" width="12" bestFit="1" customWidth="1"/>
    <col min="4" max="4" width="10.85546875" bestFit="1" customWidth="1"/>
    <col min="5" max="5" width="2.140625" customWidth="1"/>
    <col min="6" max="6" width="17.85546875" customWidth="1"/>
    <col min="7" max="7" width="11.28515625" customWidth="1"/>
    <col min="8" max="8" width="10.85546875" bestFit="1" customWidth="1"/>
  </cols>
  <sheetData>
    <row r="1" spans="2:8" ht="13.5" thickBot="1">
      <c r="B1" s="105" t="s">
        <v>90</v>
      </c>
      <c r="C1" s="106"/>
      <c r="D1" s="107"/>
    </row>
    <row r="2" spans="2:8" ht="13.5" thickBot="1"/>
    <row r="3" spans="2:8">
      <c r="B3" s="59" t="s">
        <v>37</v>
      </c>
      <c r="C3" s="60"/>
      <c r="D3" s="61"/>
      <c r="F3" s="59" t="s">
        <v>38</v>
      </c>
      <c r="G3" s="60"/>
      <c r="H3" s="61"/>
    </row>
    <row r="4" spans="2:8">
      <c r="B4" s="3" t="s">
        <v>36</v>
      </c>
      <c r="C4" s="5">
        <v>40</v>
      </c>
      <c r="D4" s="4" t="s">
        <v>30</v>
      </c>
      <c r="F4" s="102" t="s">
        <v>87</v>
      </c>
      <c r="G4" s="5">
        <v>9</v>
      </c>
      <c r="H4" s="4" t="s">
        <v>18</v>
      </c>
    </row>
    <row r="5" spans="2:8">
      <c r="B5" s="3" t="s">
        <v>14</v>
      </c>
      <c r="C5" s="5">
        <v>22</v>
      </c>
      <c r="D5" s="4" t="s">
        <v>13</v>
      </c>
      <c r="F5" s="102" t="s">
        <v>88</v>
      </c>
      <c r="G5" s="104">
        <v>4</v>
      </c>
      <c r="H5" s="4" t="s">
        <v>20</v>
      </c>
    </row>
    <row r="6" spans="2:8">
      <c r="B6" s="3"/>
      <c r="C6" s="2"/>
      <c r="D6" s="4"/>
      <c r="F6" s="102" t="s">
        <v>89</v>
      </c>
      <c r="G6" s="104">
        <v>215</v>
      </c>
      <c r="H6" s="103" t="s">
        <v>16</v>
      </c>
    </row>
    <row r="7" spans="2:8">
      <c r="B7" s="3" t="s">
        <v>17</v>
      </c>
      <c r="C7" s="14">
        <f>C4/C5</f>
        <v>1.8181818181818181</v>
      </c>
      <c r="D7" s="4" t="s">
        <v>31</v>
      </c>
      <c r="F7" s="2"/>
      <c r="G7" s="2"/>
      <c r="H7" s="2"/>
    </row>
    <row r="8" spans="2:8">
      <c r="B8" s="3"/>
      <c r="C8" s="2"/>
      <c r="D8" s="4"/>
      <c r="F8" s="79" t="s">
        <v>14</v>
      </c>
      <c r="G8" s="14">
        <f>G6/G4</f>
        <v>23.888888888888889</v>
      </c>
      <c r="H8" s="79" t="s">
        <v>13</v>
      </c>
    </row>
    <row r="9" spans="2:8">
      <c r="B9" s="10" t="s">
        <v>21</v>
      </c>
      <c r="C9" s="22">
        <f>C7*130000</f>
        <v>236363.63636363635</v>
      </c>
      <c r="D9" s="12" t="s">
        <v>22</v>
      </c>
      <c r="F9" s="3" t="s">
        <v>32</v>
      </c>
      <c r="G9" s="14">
        <f>G4/G5</f>
        <v>2.25</v>
      </c>
      <c r="H9" s="4" t="s">
        <v>31</v>
      </c>
    </row>
    <row r="10" spans="2:8">
      <c r="B10" s="10"/>
      <c r="C10" s="22">
        <f>C9/4.1855</f>
        <v>56472.019200486524</v>
      </c>
      <c r="D10" s="12" t="s">
        <v>27</v>
      </c>
      <c r="F10" s="3"/>
      <c r="G10" s="2"/>
      <c r="H10" s="4"/>
    </row>
    <row r="11" spans="2:8" ht="13.5" thickBot="1">
      <c r="B11" s="19" t="s">
        <v>2</v>
      </c>
      <c r="C11" s="20">
        <f>C9/86400</f>
        <v>2.7356902356902357</v>
      </c>
      <c r="D11" s="21" t="s">
        <v>23</v>
      </c>
      <c r="F11" s="10" t="s">
        <v>21</v>
      </c>
      <c r="G11" s="22">
        <f>G9*130000</f>
        <v>292500</v>
      </c>
      <c r="H11" s="12" t="s">
        <v>22</v>
      </c>
    </row>
    <row r="12" spans="2:8">
      <c r="B12" s="28" t="s">
        <v>39</v>
      </c>
      <c r="C12" s="32">
        <f>(12/44)*C13</f>
        <v>9.6198347107437989</v>
      </c>
      <c r="D12" s="29" t="s">
        <v>49</v>
      </c>
      <c r="F12" s="10"/>
      <c r="G12" s="22">
        <f>G11/4.1855</f>
        <v>69884.123760602073</v>
      </c>
      <c r="H12" s="12" t="s">
        <v>27</v>
      </c>
    </row>
    <row r="13" spans="2:8" ht="16.5" thickBot="1">
      <c r="B13" s="39" t="s">
        <v>48</v>
      </c>
      <c r="C13" s="42">
        <f>Start!A19*C7</f>
        <v>35.272727272727266</v>
      </c>
      <c r="D13" s="41" t="s">
        <v>49</v>
      </c>
      <c r="F13" s="19" t="s">
        <v>2</v>
      </c>
      <c r="G13" s="20">
        <f>G11/86400</f>
        <v>3.3854166666666665</v>
      </c>
      <c r="H13" s="21" t="s">
        <v>23</v>
      </c>
    </row>
    <row r="14" spans="2:8" ht="13.5" thickBot="1">
      <c r="B14" s="43" t="s">
        <v>62</v>
      </c>
      <c r="C14" s="44">
        <f>C12/0.06614</f>
        <v>145.44654839346535</v>
      </c>
      <c r="D14" s="45" t="s">
        <v>64</v>
      </c>
      <c r="F14" s="28" t="s">
        <v>39</v>
      </c>
      <c r="G14" s="32">
        <f>(12/44)*G15</f>
        <v>11.904545454545453</v>
      </c>
      <c r="H14" s="29" t="s">
        <v>49</v>
      </c>
    </row>
    <row r="15" spans="2:8" ht="16.5" thickBot="1">
      <c r="B15" s="43" t="s">
        <v>62</v>
      </c>
      <c r="C15" s="75">
        <f>C14/C4</f>
        <v>3.6361637098366337</v>
      </c>
      <c r="D15" s="101" t="s">
        <v>86</v>
      </c>
      <c r="F15" s="39" t="s">
        <v>48</v>
      </c>
      <c r="G15" s="42">
        <f>Start!A19*G9</f>
        <v>43.65</v>
      </c>
      <c r="H15" s="41" t="s">
        <v>49</v>
      </c>
    </row>
    <row r="16" spans="2:8" ht="13.5" thickBot="1">
      <c r="F16" s="43" t="s">
        <v>62</v>
      </c>
      <c r="G16" s="44">
        <f>G14/0.06614</f>
        <v>179.9901036369134</v>
      </c>
      <c r="H16" s="45" t="s">
        <v>64</v>
      </c>
    </row>
    <row r="17" spans="6:8" ht="13.5" thickBot="1">
      <c r="F17" s="43" t="s">
        <v>62</v>
      </c>
      <c r="G17" s="75">
        <f>G5*G16/G6</f>
        <v>3.3486530909193193</v>
      </c>
      <c r="H17" s="101" t="s">
        <v>86</v>
      </c>
    </row>
  </sheetData>
  <mergeCells count="2">
    <mergeCell ref="B3:D3"/>
    <mergeCell ref="F3:H3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Start</vt:lpstr>
      <vt:lpstr>Household</vt:lpstr>
      <vt:lpstr>Appliance kWh</vt:lpstr>
      <vt:lpstr>Appliance watts</vt:lpstr>
      <vt:lpstr>Appliance amps</vt:lpstr>
      <vt:lpstr>Gasoline</vt:lpstr>
      <vt:lpstr>Gasoline rate</vt:lpstr>
    </vt:vector>
  </TitlesOfParts>
  <Company>West Chester University of 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WCU</dc:creator>
  <cp:lastModifiedBy>Tim Lutz</cp:lastModifiedBy>
  <dcterms:created xsi:type="dcterms:W3CDTF">2006-02-17T22:18:36Z</dcterms:created>
  <dcterms:modified xsi:type="dcterms:W3CDTF">2009-05-08T16:47:08Z</dcterms:modified>
</cp:coreProperties>
</file>