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CAEM Associate\Dropbox\TUES Remote Instruments Type 2\TUES Grant Activities for Sven\SERC Material Contributions\EPMA Jaime Lab\"/>
    </mc:Choice>
  </mc:AlternateContent>
  <bookViews>
    <workbookView xWindow="0" yWindow="0" windowWidth="17895" windowHeight="10800" activeTab="1"/>
  </bookViews>
  <sheets>
    <sheet name="Mineral formula" sheetId="3" r:id="rId1"/>
    <sheet name="Ternary plot" sheetId="4" r:id="rId2"/>
    <sheet name="Constant-variable segments" sheetId="5" r:id="rId3"/>
  </sheets>
  <calcPr calcId="152511"/>
</workbook>
</file>

<file path=xl/calcChain.xml><?xml version="1.0" encoding="utf-8"?>
<calcChain xmlns="http://schemas.openxmlformats.org/spreadsheetml/2006/main">
  <c r="D3" i="5" l="1"/>
  <c r="E3" i="5"/>
  <c r="J3" i="5"/>
  <c r="K3" i="5"/>
  <c r="P3" i="5"/>
  <c r="Q3" i="5"/>
  <c r="D4" i="5"/>
  <c r="E4" i="5"/>
  <c r="J4" i="5"/>
  <c r="K4" i="5"/>
  <c r="P4" i="5"/>
  <c r="Q4" i="5"/>
  <c r="D5" i="5"/>
  <c r="E5" i="5"/>
  <c r="J5" i="5"/>
  <c r="K5" i="5"/>
  <c r="P5" i="5"/>
  <c r="Q5" i="5"/>
  <c r="D6" i="5"/>
  <c r="E6" i="5"/>
  <c r="J6" i="5"/>
  <c r="K6" i="5"/>
  <c r="P6" i="5"/>
  <c r="Q6" i="5"/>
  <c r="D7" i="5"/>
  <c r="E7" i="5"/>
  <c r="J7" i="5"/>
  <c r="K7" i="5"/>
  <c r="P7" i="5"/>
  <c r="Q7" i="5"/>
  <c r="D8" i="5"/>
  <c r="E8" i="5"/>
  <c r="J8" i="5"/>
  <c r="K8" i="5"/>
  <c r="P8" i="5"/>
  <c r="Q8" i="5"/>
  <c r="D9" i="5"/>
  <c r="E9" i="5"/>
  <c r="J9" i="5"/>
  <c r="K9" i="5"/>
  <c r="P9" i="5"/>
  <c r="Q9" i="5"/>
  <c r="D10" i="5"/>
  <c r="E10" i="5"/>
  <c r="J10" i="5"/>
  <c r="K10" i="5"/>
  <c r="P10" i="5"/>
  <c r="Q10" i="5"/>
  <c r="D11" i="5"/>
  <c r="E11" i="5"/>
  <c r="J11" i="5"/>
  <c r="K11" i="5"/>
  <c r="P11" i="5"/>
  <c r="Q11" i="5"/>
  <c r="D12" i="5"/>
  <c r="E12" i="5"/>
  <c r="J12" i="5"/>
  <c r="K12" i="5"/>
  <c r="P12" i="5"/>
  <c r="Q12" i="5"/>
  <c r="D13" i="5"/>
  <c r="E13" i="5"/>
  <c r="J13" i="5"/>
  <c r="K13" i="5"/>
  <c r="P13" i="5"/>
  <c r="Q13" i="5"/>
  <c r="D14" i="5"/>
  <c r="E14" i="5"/>
  <c r="J14" i="5"/>
  <c r="K14" i="5"/>
  <c r="P14" i="5"/>
  <c r="Q14" i="5"/>
  <c r="D15" i="5"/>
  <c r="E15" i="5"/>
  <c r="J15" i="5"/>
  <c r="K15" i="5"/>
  <c r="P15" i="5"/>
  <c r="Q15" i="5"/>
  <c r="D16" i="5"/>
  <c r="E16" i="5"/>
  <c r="J16" i="5"/>
  <c r="K16" i="5"/>
  <c r="P16" i="5"/>
  <c r="Q16" i="5"/>
  <c r="D17" i="5"/>
  <c r="E17" i="5"/>
  <c r="J17" i="5"/>
  <c r="K17" i="5"/>
  <c r="P17" i="5"/>
  <c r="Q17" i="5"/>
  <c r="D18" i="5"/>
  <c r="E18" i="5"/>
  <c r="J18" i="5"/>
  <c r="K18" i="5"/>
  <c r="P18" i="5"/>
  <c r="Q18" i="5"/>
  <c r="D19" i="5"/>
  <c r="E19" i="5"/>
  <c r="J19" i="5"/>
  <c r="K19" i="5"/>
  <c r="P19" i="5"/>
  <c r="Q19" i="5"/>
  <c r="D20" i="5"/>
  <c r="E20" i="5"/>
  <c r="J20" i="5"/>
  <c r="K20" i="5"/>
  <c r="P20" i="5"/>
  <c r="Q20" i="5"/>
  <c r="D21" i="5"/>
  <c r="E21" i="5"/>
  <c r="J21" i="5"/>
  <c r="K21" i="5"/>
  <c r="P21" i="5"/>
  <c r="Q21" i="5"/>
  <c r="D22" i="5"/>
  <c r="E22" i="5"/>
  <c r="J22" i="5"/>
  <c r="K22" i="5"/>
  <c r="P22" i="5"/>
  <c r="Q22" i="5"/>
  <c r="A14" i="4"/>
  <c r="B14" i="4"/>
  <c r="C14" i="4"/>
  <c r="A21" i="4"/>
  <c r="B21" i="4"/>
  <c r="C21" i="4"/>
  <c r="F22" i="4"/>
  <c r="G22" i="4"/>
  <c r="F23" i="4"/>
  <c r="G23" i="4"/>
  <c r="F24" i="4"/>
  <c r="G24" i="4"/>
  <c r="F25" i="4"/>
  <c r="G25" i="4"/>
  <c r="F26" i="4"/>
  <c r="G26" i="4"/>
  <c r="F27" i="4"/>
  <c r="G27" i="4"/>
  <c r="F28" i="4"/>
  <c r="G28" i="4"/>
  <c r="F29" i="4"/>
  <c r="G29" i="4"/>
  <c r="F30" i="4"/>
  <c r="G30" i="4"/>
  <c r="F31" i="4"/>
  <c r="G31" i="4"/>
  <c r="F32" i="4"/>
  <c r="G32" i="4"/>
  <c r="F33" i="4"/>
  <c r="G33" i="4"/>
  <c r="F34" i="4"/>
  <c r="G34" i="4"/>
  <c r="F35" i="4"/>
  <c r="G35" i="4"/>
  <c r="F36" i="4"/>
  <c r="G36" i="4"/>
  <c r="F37" i="4"/>
  <c r="G37" i="4"/>
  <c r="F38" i="4"/>
  <c r="G38" i="4"/>
  <c r="F39" i="4"/>
  <c r="G39" i="4"/>
  <c r="F40" i="4"/>
  <c r="G40" i="4"/>
  <c r="F41" i="4"/>
  <c r="G41" i="4"/>
  <c r="F42" i="4"/>
  <c r="G42" i="4"/>
  <c r="F43" i="4"/>
  <c r="G43" i="4"/>
  <c r="F44" i="4"/>
  <c r="G44" i="4"/>
  <c r="F45" i="4"/>
  <c r="G45" i="4"/>
  <c r="F46" i="4"/>
  <c r="G46" i="4"/>
  <c r="F47" i="4"/>
  <c r="G47" i="4"/>
  <c r="F48" i="4"/>
  <c r="G48" i="4"/>
  <c r="F49" i="4"/>
  <c r="G49" i="4"/>
  <c r="F50" i="4"/>
  <c r="G50" i="4"/>
  <c r="F51" i="4"/>
  <c r="G51" i="4"/>
  <c r="F52" i="4"/>
  <c r="G52" i="4"/>
  <c r="F53" i="4"/>
  <c r="G53" i="4"/>
  <c r="F54" i="4"/>
  <c r="G54" i="4"/>
  <c r="F55" i="4"/>
  <c r="G55" i="4"/>
  <c r="F56" i="4"/>
  <c r="G56" i="4"/>
  <c r="F57" i="4"/>
  <c r="G57" i="4"/>
  <c r="F58" i="4"/>
  <c r="G58" i="4"/>
  <c r="F59" i="4"/>
  <c r="G59" i="4"/>
  <c r="F60" i="4"/>
  <c r="G60" i="4"/>
  <c r="F61" i="4"/>
  <c r="G61" i="4"/>
  <c r="F62" i="4"/>
  <c r="G62" i="4"/>
  <c r="F63" i="4"/>
  <c r="G63" i="4"/>
  <c r="F64" i="4"/>
  <c r="G64" i="4"/>
  <c r="F65" i="4"/>
  <c r="G65" i="4"/>
  <c r="F66" i="4"/>
  <c r="G66" i="4"/>
  <c r="F67" i="4"/>
  <c r="G67" i="4"/>
  <c r="F68" i="4"/>
  <c r="G68" i="4"/>
  <c r="F69" i="4"/>
  <c r="G69" i="4"/>
  <c r="F70" i="4"/>
  <c r="G70" i="4"/>
  <c r="F71" i="4"/>
  <c r="G71" i="4"/>
  <c r="F72" i="4"/>
  <c r="G72" i="4"/>
  <c r="F73" i="4"/>
  <c r="G73" i="4"/>
  <c r="F74" i="4"/>
  <c r="G74" i="4"/>
  <c r="F75" i="4"/>
  <c r="G75" i="4"/>
  <c r="F76" i="4"/>
  <c r="G76" i="4"/>
  <c r="F77" i="4"/>
  <c r="G77" i="4"/>
  <c r="F78" i="4"/>
  <c r="G78" i="4"/>
  <c r="F79" i="4"/>
  <c r="G79" i="4"/>
  <c r="F80" i="4"/>
  <c r="G80" i="4"/>
  <c r="F81" i="4"/>
  <c r="G81" i="4"/>
  <c r="F82" i="4"/>
  <c r="G82" i="4"/>
  <c r="F83" i="4"/>
  <c r="G83" i="4"/>
  <c r="F84" i="4"/>
  <c r="G84" i="4"/>
  <c r="F85" i="4"/>
  <c r="G85" i="4"/>
  <c r="F86" i="4"/>
  <c r="G86" i="4"/>
  <c r="F87" i="4"/>
  <c r="G87" i="4"/>
  <c r="F88" i="4"/>
  <c r="G88" i="4"/>
  <c r="F89" i="4"/>
  <c r="G89" i="4"/>
  <c r="F90" i="4"/>
  <c r="G90" i="4"/>
  <c r="F91" i="4"/>
  <c r="G91" i="4"/>
  <c r="F92" i="4"/>
  <c r="G92" i="4"/>
  <c r="F93" i="4"/>
  <c r="G93" i="4"/>
  <c r="F94" i="4"/>
  <c r="G94" i="4"/>
  <c r="F95" i="4"/>
  <c r="G95" i="4"/>
  <c r="F96" i="4"/>
  <c r="G96" i="4"/>
  <c r="F97" i="4"/>
  <c r="G97" i="4"/>
  <c r="F98" i="4"/>
  <c r="G98" i="4"/>
  <c r="F99" i="4"/>
  <c r="G99" i="4"/>
  <c r="F100" i="4"/>
  <c r="G100" i="4"/>
  <c r="BC14" i="3" l="1"/>
  <c r="BC13" i="3"/>
  <c r="BC12" i="3"/>
  <c r="BC11" i="3"/>
  <c r="BC10" i="3"/>
  <c r="BC9" i="3"/>
  <c r="BC8" i="3"/>
  <c r="BC7" i="3"/>
  <c r="BC6" i="3"/>
  <c r="BC5" i="3"/>
  <c r="BC4" i="3"/>
  <c r="BC3" i="3"/>
  <c r="BD3" i="3"/>
  <c r="AL3" i="3"/>
  <c r="AP14" i="3"/>
  <c r="AP13" i="3"/>
  <c r="AP12" i="3"/>
  <c r="AP11" i="3"/>
  <c r="AP10" i="3"/>
  <c r="AP9" i="3"/>
  <c r="AP8" i="3"/>
  <c r="AP7" i="3"/>
  <c r="AP6" i="3"/>
  <c r="AP5" i="3"/>
  <c r="AP4" i="3"/>
  <c r="AP3" i="3"/>
  <c r="AC14" i="3"/>
  <c r="AC13" i="3"/>
  <c r="AC12" i="3"/>
  <c r="AC11" i="3"/>
  <c r="AC10" i="3"/>
  <c r="AC9" i="3"/>
  <c r="AC8" i="3"/>
  <c r="AC7" i="3"/>
  <c r="AC6" i="3"/>
  <c r="AC5" i="3"/>
  <c r="AC4" i="3"/>
  <c r="AC3" i="3"/>
  <c r="Q14" i="3"/>
  <c r="Q13" i="3"/>
  <c r="Q12" i="3"/>
  <c r="Q11" i="3"/>
  <c r="Q10" i="3"/>
  <c r="Q9" i="3"/>
  <c r="Q8" i="3"/>
  <c r="Q7" i="3"/>
  <c r="Q6" i="3"/>
  <c r="Q5" i="3"/>
  <c r="Q4" i="3"/>
  <c r="Q3" i="3"/>
  <c r="Y14" i="3"/>
  <c r="AX14" i="3"/>
  <c r="X14" i="3"/>
  <c r="AW14" i="3"/>
  <c r="W14" i="3"/>
  <c r="AV14" i="3"/>
  <c r="V14" i="3"/>
  <c r="AU14" i="3"/>
  <c r="U14" i="3"/>
  <c r="AT14" i="3"/>
  <c r="T14" i="3"/>
  <c r="AS14" i="3"/>
  <c r="S14" i="3"/>
  <c r="AE14" i="3"/>
  <c r="P14" i="3"/>
  <c r="AO14" i="3"/>
  <c r="O14" i="3"/>
  <c r="AN14" i="3"/>
  <c r="N14" i="3"/>
  <c r="Z14" i="3"/>
  <c r="AV13" i="3"/>
  <c r="Y13" i="3"/>
  <c r="AX13" i="3"/>
  <c r="X13" i="3"/>
  <c r="AW13" i="3"/>
  <c r="W13" i="3"/>
  <c r="AI13" i="3"/>
  <c r="V13" i="3"/>
  <c r="AH13" i="3"/>
  <c r="U13" i="3"/>
  <c r="AT13" i="3"/>
  <c r="T13" i="3"/>
  <c r="AS13" i="3"/>
  <c r="S13" i="3"/>
  <c r="AE13" i="3"/>
  <c r="P13" i="3"/>
  <c r="AO13" i="3"/>
  <c r="O13" i="3"/>
  <c r="AN13" i="3"/>
  <c r="N13" i="3"/>
  <c r="AM13" i="3"/>
  <c r="Y12" i="3"/>
  <c r="AX12" i="3"/>
  <c r="X12" i="3"/>
  <c r="AW12" i="3"/>
  <c r="W12" i="3"/>
  <c r="AV12" i="3"/>
  <c r="V12" i="3"/>
  <c r="AU12" i="3"/>
  <c r="U12" i="3"/>
  <c r="AT12" i="3"/>
  <c r="T12" i="3"/>
  <c r="AS12" i="3"/>
  <c r="S12" i="3"/>
  <c r="AR12" i="3"/>
  <c r="P12" i="3"/>
  <c r="AO12" i="3"/>
  <c r="O12" i="3"/>
  <c r="AN12" i="3"/>
  <c r="N12" i="3"/>
  <c r="AM12" i="3"/>
  <c r="F14" i="3"/>
  <c r="R14" i="3"/>
  <c r="AQ14" i="3"/>
  <c r="F13" i="3"/>
  <c r="R13" i="3"/>
  <c r="AQ13" i="3"/>
  <c r="F12" i="3"/>
  <c r="R12" i="3"/>
  <c r="AE10" i="3"/>
  <c r="Y10" i="3"/>
  <c r="AX10" i="3"/>
  <c r="X10" i="3"/>
  <c r="AW10" i="3"/>
  <c r="W10" i="3"/>
  <c r="AI10" i="3"/>
  <c r="V10" i="3"/>
  <c r="AU10" i="3"/>
  <c r="U10" i="3"/>
  <c r="AT10" i="3"/>
  <c r="T10" i="3"/>
  <c r="AS10" i="3"/>
  <c r="S10" i="3"/>
  <c r="AR10" i="3"/>
  <c r="P10" i="3"/>
  <c r="AO10" i="3"/>
  <c r="O10" i="3"/>
  <c r="AN10" i="3"/>
  <c r="N10" i="3"/>
  <c r="AM10" i="3"/>
  <c r="Y9" i="3"/>
  <c r="AX9" i="3"/>
  <c r="X9" i="3"/>
  <c r="AW9" i="3"/>
  <c r="W9" i="3"/>
  <c r="AI9" i="3"/>
  <c r="V9" i="3"/>
  <c r="AH9" i="3"/>
  <c r="U9" i="3"/>
  <c r="AT9" i="3"/>
  <c r="T9" i="3"/>
  <c r="AS9" i="3"/>
  <c r="S9" i="3"/>
  <c r="AR9" i="3"/>
  <c r="P9" i="3"/>
  <c r="AO9" i="3"/>
  <c r="O9" i="3"/>
  <c r="AN9" i="3"/>
  <c r="N9" i="3"/>
  <c r="Z9" i="3"/>
  <c r="Y8" i="3"/>
  <c r="AX8" i="3"/>
  <c r="X8" i="3"/>
  <c r="AW8" i="3"/>
  <c r="W8" i="3"/>
  <c r="AV8" i="3"/>
  <c r="V8" i="3"/>
  <c r="AU8" i="3"/>
  <c r="U8" i="3"/>
  <c r="AG8" i="3"/>
  <c r="T8" i="3"/>
  <c r="AS8" i="3"/>
  <c r="S8" i="3"/>
  <c r="AR8" i="3"/>
  <c r="P8" i="3"/>
  <c r="AO8" i="3"/>
  <c r="O8" i="3"/>
  <c r="AN8" i="3"/>
  <c r="N8" i="3"/>
  <c r="AM8" i="3"/>
  <c r="F10" i="3"/>
  <c r="R10" i="3"/>
  <c r="AQ10" i="3"/>
  <c r="F9" i="3"/>
  <c r="R9" i="3"/>
  <c r="F8" i="3"/>
  <c r="R8" i="3"/>
  <c r="Y6" i="3"/>
  <c r="AX6" i="3"/>
  <c r="X6" i="3"/>
  <c r="AW6" i="3"/>
  <c r="W6" i="3"/>
  <c r="AV6" i="3"/>
  <c r="V6" i="3"/>
  <c r="AU6" i="3"/>
  <c r="U6" i="3"/>
  <c r="AT6" i="3"/>
  <c r="T6" i="3"/>
  <c r="AS6" i="3"/>
  <c r="S6" i="3"/>
  <c r="AE6" i="3"/>
  <c r="P6" i="3"/>
  <c r="AO6" i="3"/>
  <c r="O6" i="3"/>
  <c r="AN6" i="3"/>
  <c r="N6" i="3"/>
  <c r="AM6" i="3"/>
  <c r="F6" i="3"/>
  <c r="R6" i="3"/>
  <c r="AQ6" i="3"/>
  <c r="AG12" i="3"/>
  <c r="AU13" i="3"/>
  <c r="AE9" i="3"/>
  <c r="AB12" i="3"/>
  <c r="Z13" i="3"/>
  <c r="AH8" i="3"/>
  <c r="AJ6" i="3"/>
  <c r="AT8" i="3"/>
  <c r="AV10" i="3"/>
  <c r="AH12" i="3"/>
  <c r="AQ12" i="3"/>
  <c r="AD12" i="3"/>
  <c r="AA6" i="3"/>
  <c r="AM14" i="3"/>
  <c r="AR6" i="3"/>
  <c r="AJ8" i="3"/>
  <c r="AU9" i="3"/>
  <c r="AI14" i="3"/>
  <c r="AF6" i="3"/>
  <c r="AF8" i="3"/>
  <c r="AK8" i="3"/>
  <c r="AV9" i="3"/>
  <c r="AI6" i="3"/>
  <c r="AK12" i="3"/>
  <c r="AR13" i="3"/>
  <c r="AR14" i="3"/>
  <c r="AQ9" i="3"/>
  <c r="AD9" i="3"/>
  <c r="AQ8" i="3"/>
  <c r="AD8" i="3"/>
  <c r="Z6" i="3"/>
  <c r="AM9" i="3"/>
  <c r="Z10" i="3"/>
  <c r="AA8" i="3"/>
  <c r="AD13" i="3"/>
  <c r="AB8" i="3"/>
  <c r="AA14" i="3"/>
  <c r="AF14" i="3"/>
  <c r="AJ14" i="3"/>
  <c r="Z12" i="3"/>
  <c r="AE12" i="3"/>
  <c r="AI12" i="3"/>
  <c r="AA13" i="3"/>
  <c r="AF13" i="3"/>
  <c r="AJ13" i="3"/>
  <c r="AB14" i="3"/>
  <c r="AG14" i="3"/>
  <c r="AK14" i="3"/>
  <c r="AA12" i="3"/>
  <c r="AF12" i="3"/>
  <c r="AJ12" i="3"/>
  <c r="AB13" i="3"/>
  <c r="AG13" i="3"/>
  <c r="AK13" i="3"/>
  <c r="AD14" i="3"/>
  <c r="AH14" i="3"/>
  <c r="AA10" i="3"/>
  <c r="AF10" i="3"/>
  <c r="AJ10" i="3"/>
  <c r="AA9" i="3"/>
  <c r="AF9" i="3"/>
  <c r="AJ9" i="3"/>
  <c r="AB10" i="3"/>
  <c r="AG10" i="3"/>
  <c r="AK10" i="3"/>
  <c r="AB9" i="3"/>
  <c r="AG9" i="3"/>
  <c r="AK9" i="3"/>
  <c r="AD10" i="3"/>
  <c r="AH10" i="3"/>
  <c r="Z8" i="3"/>
  <c r="AE8" i="3"/>
  <c r="AI8" i="3"/>
  <c r="AB6" i="3"/>
  <c r="AG6" i="3"/>
  <c r="AK6" i="3"/>
  <c r="AD6" i="3"/>
  <c r="AH6" i="3"/>
  <c r="V11" i="3"/>
  <c r="V7" i="3"/>
  <c r="V5" i="3"/>
  <c r="V4" i="3"/>
  <c r="V3" i="3"/>
  <c r="T11" i="3"/>
  <c r="T7" i="3"/>
  <c r="T5" i="3"/>
  <c r="T4" i="3"/>
  <c r="T3" i="3"/>
  <c r="S3" i="3"/>
  <c r="P3" i="3"/>
  <c r="O11" i="3"/>
  <c r="O7" i="3"/>
  <c r="O5" i="3"/>
  <c r="O4" i="3"/>
  <c r="O3" i="3"/>
  <c r="N11" i="3"/>
  <c r="N7" i="3"/>
  <c r="N5" i="3"/>
  <c r="N4" i="3"/>
  <c r="N3" i="3"/>
  <c r="AL14" i="3"/>
  <c r="AY14" i="3"/>
  <c r="BG14" i="3"/>
  <c r="AL6" i="3"/>
  <c r="AY6" i="3"/>
  <c r="AL10" i="3"/>
  <c r="AY10" i="3"/>
  <c r="BE10" i="3"/>
  <c r="BD14" i="3"/>
  <c r="BJ14" i="3"/>
  <c r="BA14" i="3"/>
  <c r="AZ14" i="3"/>
  <c r="BH14" i="3"/>
  <c r="BB14" i="3"/>
  <c r="BK14" i="3"/>
  <c r="BF14" i="3"/>
  <c r="AL12" i="3"/>
  <c r="AY12" i="3"/>
  <c r="AL13" i="3"/>
  <c r="AY13" i="3"/>
  <c r="AL9" i="3"/>
  <c r="AY9" i="3"/>
  <c r="AL8" i="3"/>
  <c r="AY8" i="3"/>
  <c r="BD6" i="3"/>
  <c r="BH6" i="3"/>
  <c r="AZ6" i="3"/>
  <c r="BK6" i="3"/>
  <c r="BA6" i="3"/>
  <c r="BE6" i="3"/>
  <c r="BB6" i="3"/>
  <c r="BJ6" i="3"/>
  <c r="BF6" i="3"/>
  <c r="BG6" i="3"/>
  <c r="BI6" i="3"/>
  <c r="F11" i="3"/>
  <c r="F7" i="3"/>
  <c r="F5" i="3"/>
  <c r="F4" i="3"/>
  <c r="F3" i="3"/>
  <c r="Y11" i="3"/>
  <c r="AX11" i="3"/>
  <c r="Y7" i="3"/>
  <c r="AX7" i="3"/>
  <c r="Y5" i="3"/>
  <c r="AX5" i="3"/>
  <c r="Y4" i="3"/>
  <c r="AK4" i="3"/>
  <c r="Y3" i="3"/>
  <c r="AX3" i="3"/>
  <c r="X11" i="3"/>
  <c r="AW11" i="3"/>
  <c r="X7" i="3"/>
  <c r="AJ7" i="3"/>
  <c r="X5" i="3"/>
  <c r="AJ5" i="3"/>
  <c r="X4" i="3"/>
  <c r="AW4" i="3"/>
  <c r="X3" i="3"/>
  <c r="AW3" i="3"/>
  <c r="W11" i="3"/>
  <c r="AV11" i="3"/>
  <c r="W7" i="3"/>
  <c r="AI7" i="3"/>
  <c r="W5" i="3"/>
  <c r="AV5" i="3"/>
  <c r="W4" i="3"/>
  <c r="AV4" i="3"/>
  <c r="W3" i="3"/>
  <c r="AV3" i="3"/>
  <c r="AH11" i="3"/>
  <c r="AU7" i="3"/>
  <c r="AU5" i="3"/>
  <c r="AU4" i="3"/>
  <c r="AH3" i="3"/>
  <c r="AS11" i="3"/>
  <c r="AS7" i="3"/>
  <c r="AF5" i="3"/>
  <c r="AS4" i="3"/>
  <c r="AS3" i="3"/>
  <c r="U11" i="3"/>
  <c r="AT11" i="3"/>
  <c r="U7" i="3"/>
  <c r="AT7" i="3"/>
  <c r="U5" i="3"/>
  <c r="AT5" i="3"/>
  <c r="U4" i="3"/>
  <c r="AG4" i="3"/>
  <c r="U3" i="3"/>
  <c r="AT3" i="3"/>
  <c r="S11" i="3"/>
  <c r="AR11" i="3"/>
  <c r="S7" i="3"/>
  <c r="AE7" i="3"/>
  <c r="S5" i="3"/>
  <c r="AR5" i="3"/>
  <c r="S4" i="3"/>
  <c r="AE4" i="3"/>
  <c r="AR3" i="3"/>
  <c r="P11" i="3"/>
  <c r="AB11" i="3"/>
  <c r="P7" i="3"/>
  <c r="AO7" i="3"/>
  <c r="P5" i="3"/>
  <c r="AO5" i="3"/>
  <c r="P4" i="3"/>
  <c r="AO4" i="3"/>
  <c r="AO3" i="3"/>
  <c r="AA11" i="3"/>
  <c r="AN7" i="3"/>
  <c r="AN5" i="3"/>
  <c r="AN4" i="3"/>
  <c r="AA3" i="3"/>
  <c r="Z11" i="3"/>
  <c r="AM7" i="3"/>
  <c r="Z5" i="3"/>
  <c r="AM4" i="3"/>
  <c r="Z3" i="3"/>
  <c r="BF10" i="3"/>
  <c r="BH10" i="3"/>
  <c r="BA10" i="3"/>
  <c r="AZ10" i="3"/>
  <c r="BG10" i="3"/>
  <c r="BB10" i="3"/>
  <c r="BK10" i="3"/>
  <c r="BI10" i="3"/>
  <c r="BR10" i="3"/>
  <c r="BD10" i="3"/>
  <c r="BJ10" i="3"/>
  <c r="BI14" i="3"/>
  <c r="BS14" i="3"/>
  <c r="BE14" i="3"/>
  <c r="R4" i="3"/>
  <c r="AQ4" i="3"/>
  <c r="BL14" i="3"/>
  <c r="R7" i="3"/>
  <c r="AD7" i="3"/>
  <c r="BR6" i="3"/>
  <c r="R5" i="3"/>
  <c r="AD5" i="3"/>
  <c r="R3" i="3"/>
  <c r="AD3" i="3"/>
  <c r="R11" i="3"/>
  <c r="AD11" i="3"/>
  <c r="BD12" i="3"/>
  <c r="BB12" i="3"/>
  <c r="BA12" i="3"/>
  <c r="BI12" i="3"/>
  <c r="BJ12" i="3"/>
  <c r="AZ12" i="3"/>
  <c r="BK12" i="3"/>
  <c r="BE12" i="3"/>
  <c r="BF12" i="3"/>
  <c r="BG12" i="3"/>
  <c r="BH12" i="3"/>
  <c r="BD13" i="3"/>
  <c r="BG13" i="3"/>
  <c r="BK13" i="3"/>
  <c r="AZ13" i="3"/>
  <c r="BF13" i="3"/>
  <c r="BB13" i="3"/>
  <c r="BH13" i="3"/>
  <c r="BE13" i="3"/>
  <c r="BI13" i="3"/>
  <c r="BJ13" i="3"/>
  <c r="BA13" i="3"/>
  <c r="BD9" i="3"/>
  <c r="BB9" i="3"/>
  <c r="AZ9" i="3"/>
  <c r="BG9" i="3"/>
  <c r="BI9" i="3"/>
  <c r="BA9" i="3"/>
  <c r="BK9" i="3"/>
  <c r="BF9" i="3"/>
  <c r="BE9" i="3"/>
  <c r="BH9" i="3"/>
  <c r="BJ9" i="3"/>
  <c r="BD8" i="3"/>
  <c r="BE8" i="3"/>
  <c r="BG8" i="3"/>
  <c r="BJ8" i="3"/>
  <c r="BI8" i="3"/>
  <c r="AZ8" i="3"/>
  <c r="BK8" i="3"/>
  <c r="BA8" i="3"/>
  <c r="BB8" i="3"/>
  <c r="BH8" i="3"/>
  <c r="BF8" i="3"/>
  <c r="BT6" i="3"/>
  <c r="BO6" i="3"/>
  <c r="BS6" i="3"/>
  <c r="BL6" i="3"/>
  <c r="AQ5" i="3"/>
  <c r="AQ3" i="3"/>
  <c r="AM3" i="3"/>
  <c r="Z4" i="3"/>
  <c r="AJ4" i="3"/>
  <c r="AF7" i="3"/>
  <c r="AH7" i="3"/>
  <c r="AE5" i="3"/>
  <c r="AK11" i="3"/>
  <c r="AA4" i="3"/>
  <c r="AO11" i="3"/>
  <c r="AU11" i="3"/>
  <c r="AB3" i="3"/>
  <c r="AA7" i="3"/>
  <c r="AG3" i="3"/>
  <c r="AI5" i="3"/>
  <c r="AR4" i="3"/>
  <c r="AV7" i="3"/>
  <c r="AB5" i="3"/>
  <c r="AM5" i="3"/>
  <c r="AR7" i="3"/>
  <c r="AW5" i="3"/>
  <c r="AG5" i="3"/>
  <c r="AF4" i="3"/>
  <c r="AG11" i="3"/>
  <c r="AK3" i="3"/>
  <c r="AM11" i="3"/>
  <c r="AU3" i="3"/>
  <c r="AX4" i="3"/>
  <c r="Z7" i="3"/>
  <c r="AE3" i="3"/>
  <c r="AE11" i="3"/>
  <c r="AH4" i="3"/>
  <c r="AI3" i="3"/>
  <c r="AI11" i="3"/>
  <c r="AK5" i="3"/>
  <c r="AB7" i="3"/>
  <c r="AA5" i="3"/>
  <c r="AF3" i="3"/>
  <c r="AF11" i="3"/>
  <c r="AG7" i="3"/>
  <c r="AH5" i="3"/>
  <c r="AI4" i="3"/>
  <c r="AJ3" i="3"/>
  <c r="AJ11" i="3"/>
  <c r="AK7" i="3"/>
  <c r="AN3" i="3"/>
  <c r="AN11" i="3"/>
  <c r="AS5" i="3"/>
  <c r="AT4" i="3"/>
  <c r="AB4" i="3"/>
  <c r="AW7" i="3"/>
  <c r="BR14" i="3"/>
  <c r="AQ7" i="3"/>
  <c r="AQ11" i="3"/>
  <c r="BS10" i="3"/>
  <c r="BL10" i="3"/>
  <c r="BO10" i="3"/>
  <c r="BT10" i="3"/>
  <c r="BO14" i="3"/>
  <c r="BT8" i="3"/>
  <c r="BT14" i="3"/>
  <c r="BL9" i="3"/>
  <c r="BT13" i="3"/>
  <c r="BT12" i="3"/>
  <c r="BR9" i="3"/>
  <c r="AD4" i="3"/>
  <c r="AL4" i="3"/>
  <c r="AY4" i="3"/>
  <c r="BH4" i="3"/>
  <c r="BR13" i="3"/>
  <c r="BS13" i="3"/>
  <c r="BS12" i="3"/>
  <c r="BL13" i="3"/>
  <c r="BO12" i="3"/>
  <c r="BO13" i="3"/>
  <c r="BR12" i="3"/>
  <c r="BL12" i="3"/>
  <c r="BT9" i="3"/>
  <c r="BO9" i="3"/>
  <c r="BS9" i="3"/>
  <c r="BO8" i="3"/>
  <c r="BR8" i="3"/>
  <c r="BL8" i="3"/>
  <c r="BS8" i="3"/>
  <c r="AL5" i="3"/>
  <c r="AY5" i="3"/>
  <c r="BJ5" i="3"/>
  <c r="AY3" i="3"/>
  <c r="AL11" i="3"/>
  <c r="AY11" i="3"/>
  <c r="AL7" i="3"/>
  <c r="AY7" i="3"/>
  <c r="BE5" i="3"/>
  <c r="BF5" i="3"/>
  <c r="BI5" i="3"/>
  <c r="BS5" i="3"/>
  <c r="BB5" i="3"/>
  <c r="AZ5" i="3"/>
  <c r="BG5" i="3"/>
  <c r="BH5" i="3"/>
  <c r="BA5" i="3"/>
  <c r="BA4" i="3"/>
  <c r="BH11" i="3"/>
  <c r="BD11" i="3"/>
  <c r="BJ7" i="3"/>
  <c r="BD7" i="3"/>
  <c r="BI4" i="3"/>
  <c r="BD4" i="3"/>
  <c r="BK4" i="3"/>
  <c r="BF4" i="3"/>
  <c r="BK5" i="3"/>
  <c r="BD5" i="3"/>
  <c r="BE3" i="3"/>
  <c r="AZ4" i="3"/>
  <c r="BG4" i="3"/>
  <c r="BJ4" i="3"/>
  <c r="BB4" i="3"/>
  <c r="BA3" i="3"/>
  <c r="BB3" i="3"/>
  <c r="BK3" i="3"/>
  <c r="BF11" i="3"/>
  <c r="BJ3" i="3"/>
  <c r="AZ3" i="3"/>
  <c r="AZ11" i="3"/>
  <c r="BJ11" i="3"/>
  <c r="BA11" i="3"/>
  <c r="BI11" i="3"/>
  <c r="BG11" i="3"/>
  <c r="BI3" i="3"/>
  <c r="BF3" i="3"/>
  <c r="BG3" i="3"/>
  <c r="BK11" i="3"/>
  <c r="BE4" i="3"/>
  <c r="BH3" i="3"/>
  <c r="BB11" i="3"/>
  <c r="BE11" i="3"/>
  <c r="BI7" i="3"/>
  <c r="BH7" i="3"/>
  <c r="AZ7" i="3"/>
  <c r="BG7" i="3"/>
  <c r="BB7" i="3"/>
  <c r="BF7" i="3"/>
  <c r="BK7" i="3"/>
  <c r="BA7" i="3"/>
  <c r="BE7" i="3"/>
  <c r="BT5" i="3"/>
  <c r="BR5" i="3"/>
  <c r="BL5" i="3"/>
  <c r="BO5" i="3"/>
  <c r="BL11" i="3"/>
  <c r="BT4" i="3"/>
  <c r="BO11" i="3"/>
  <c r="BR11" i="3"/>
  <c r="BL4" i="3"/>
  <c r="BT7" i="3"/>
  <c r="BR3" i="3"/>
  <c r="BS7" i="3"/>
  <c r="BT11" i="3"/>
  <c r="BS4" i="3"/>
  <c r="BR7" i="3"/>
  <c r="BO7" i="3"/>
  <c r="BL7" i="3"/>
  <c r="BS11" i="3"/>
  <c r="BR4" i="3"/>
  <c r="BO4" i="3"/>
  <c r="BT3" i="3"/>
  <c r="BL3" i="3"/>
  <c r="BS3" i="3"/>
  <c r="BO3" i="3"/>
</calcChain>
</file>

<file path=xl/sharedStrings.xml><?xml version="1.0" encoding="utf-8"?>
<sst xmlns="http://schemas.openxmlformats.org/spreadsheetml/2006/main" count="116" uniqueCount="67">
  <si>
    <t xml:space="preserve">HB12A-2A </t>
  </si>
  <si>
    <t xml:space="preserve">HB12A-2B </t>
  </si>
  <si>
    <t xml:space="preserve">SiO2  </t>
  </si>
  <si>
    <t xml:space="preserve">TiO2  </t>
  </si>
  <si>
    <t xml:space="preserve">CaO   </t>
  </si>
  <si>
    <t xml:space="preserve">Na2O  </t>
  </si>
  <si>
    <t xml:space="preserve">BaO   </t>
  </si>
  <si>
    <t xml:space="preserve">MgO   </t>
  </si>
  <si>
    <t xml:space="preserve">MnO   </t>
  </si>
  <si>
    <t xml:space="preserve">SrO   </t>
  </si>
  <si>
    <t xml:space="preserve">Al2O3   </t>
  </si>
  <si>
    <t xml:space="preserve">FeO   </t>
  </si>
  <si>
    <t xml:space="preserve">K2O   </t>
  </si>
  <si>
    <t>HB12A-1</t>
  </si>
  <si>
    <t>HB12B-1</t>
  </si>
  <si>
    <t>HB12URB-1</t>
  </si>
  <si>
    <t>Si</t>
  </si>
  <si>
    <t>Ti</t>
  </si>
  <si>
    <t>Al</t>
  </si>
  <si>
    <t>Mn</t>
  </si>
  <si>
    <t>Mg</t>
  </si>
  <si>
    <t>Ca</t>
  </si>
  <si>
    <t>Ba</t>
  </si>
  <si>
    <t>Na</t>
  </si>
  <si>
    <t>K</t>
  </si>
  <si>
    <t>Sr</t>
  </si>
  <si>
    <t>Fe3</t>
  </si>
  <si>
    <t>Fe2</t>
  </si>
  <si>
    <t>Sample</t>
  </si>
  <si>
    <t>Moles of Oxide</t>
  </si>
  <si>
    <t>Moles of Oxygen</t>
  </si>
  <si>
    <t>Total Mol. Oxygen</t>
  </si>
  <si>
    <t>Moles of Cation</t>
  </si>
  <si>
    <t>Cations based on 8 Oxygens</t>
  </si>
  <si>
    <t>Cation conversion factor</t>
  </si>
  <si>
    <t>Fe2O3</t>
  </si>
  <si>
    <t>Si+Al+Fe3 should = 4</t>
  </si>
  <si>
    <t>Ca+Na+K+Ba+Sr should = 1</t>
  </si>
  <si>
    <t>An</t>
  </si>
  <si>
    <t>Ab</t>
  </si>
  <si>
    <t>Or</t>
  </si>
  <si>
    <t>HB12A-3</t>
  </si>
  <si>
    <t>HB12B-2</t>
  </si>
  <si>
    <t xml:space="preserve">HB12B-3A </t>
  </si>
  <si>
    <t>HB12B-3B</t>
  </si>
  <si>
    <t>End Members</t>
  </si>
  <si>
    <t xml:space="preserve">HB12URB-2A </t>
  </si>
  <si>
    <t>HB12URB-2B</t>
  </si>
  <si>
    <t>HB12URB-3</t>
  </si>
  <si>
    <t>Normalized Weight %</t>
  </si>
  <si>
    <t>Then plot the calculated Cartesian x, y coordinates on the ternary diagram.</t>
  </si>
  <si>
    <t xml:space="preserve">Enter variable values and info in the columns below. </t>
  </si>
  <si>
    <t>For this plot, the three variables must be normalized to sum to 100.</t>
  </si>
  <si>
    <t>Name of third variable</t>
  </si>
  <si>
    <t>Name of second variable</t>
  </si>
  <si>
    <t>Name of first variable</t>
  </si>
  <si>
    <t>Enter the names of your three variables below.</t>
  </si>
  <si>
    <t>The ternary plot is designed to plot three variables that sum to a constant.</t>
  </si>
  <si>
    <t>Feldspar Ternary plot</t>
  </si>
  <si>
    <t>Y</t>
  </si>
  <si>
    <t>X</t>
  </si>
  <si>
    <t>C</t>
  </si>
  <si>
    <t>B</t>
  </si>
  <si>
    <t>A</t>
  </si>
  <si>
    <t>Endpoints of constant-C segments</t>
  </si>
  <si>
    <t>Endpoints of constant-B segments</t>
  </si>
  <si>
    <t>Endpoints of constant-A segments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</si>
</sst>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9C0006"/>
      <name val="Calibri"/>
      <family val="2"/>
      <scheme val="minor"/>
    </font>
    <font>
      <sz val="7"/>
      <color rgb="FF9C0006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/>
    </xf>
    <xf numFmtId="165" fontId="0" fillId="0" borderId="0" xfId="0" applyNumberFormat="1"/>
    <xf numFmtId="0" fontId="7" fillId="3" borderId="0" xfId="7" applyAlignment="1">
      <alignment horizontal="center" vertical="center"/>
    </xf>
    <xf numFmtId="0" fontId="1" fillId="31" borderId="0" xfId="40" applyAlignment="1">
      <alignment horizontal="center" vertical="center"/>
    </xf>
    <xf numFmtId="0" fontId="1" fillId="11" borderId="0" xfId="20" applyAlignment="1">
      <alignment horizontal="center" vertical="center"/>
    </xf>
    <xf numFmtId="0" fontId="6" fillId="2" borderId="0" xfId="6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31" borderId="0" xfId="40" applyFont="1" applyAlignment="1">
      <alignment horizontal="center" vertical="center"/>
    </xf>
    <xf numFmtId="0" fontId="0" fillId="11" borderId="0" xfId="20" applyFont="1" applyAlignment="1">
      <alignment horizontal="center" vertical="center"/>
    </xf>
    <xf numFmtId="0" fontId="1" fillId="15" borderId="0" xfId="24" applyBorder="1" applyAlignment="1">
      <alignment horizontal="center" vertical="center"/>
    </xf>
    <xf numFmtId="0" fontId="6" fillId="2" borderId="0" xfId="6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16" fillId="0" borderId="0" xfId="0" applyFont="1"/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0" xfId="0" applyFont="1" applyBorder="1"/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15" borderId="0" xfId="24" applyFont="1" applyAlignment="1">
      <alignment horizontal="center"/>
    </xf>
    <xf numFmtId="0" fontId="1" fillId="15" borderId="0" xfId="24" applyAlignment="1">
      <alignment horizontal="center"/>
    </xf>
    <xf numFmtId="0" fontId="19" fillId="3" borderId="0" xfId="7" applyFont="1" applyAlignment="1">
      <alignment horizontal="center" vertical="center" wrapText="1"/>
    </xf>
    <xf numFmtId="0" fontId="6" fillId="2" borderId="0" xfId="6" applyAlignment="1">
      <alignment horizontal="center" vertical="center"/>
    </xf>
    <xf numFmtId="0" fontId="1" fillId="11" borderId="0" xfId="20" applyAlignment="1">
      <alignment horizontal="center" vertical="center"/>
    </xf>
    <xf numFmtId="0" fontId="1" fillId="31" borderId="0" xfId="40" applyAlignment="1">
      <alignment horizontal="center" vertical="center"/>
    </xf>
    <xf numFmtId="0" fontId="18" fillId="3" borderId="0" xfId="7" applyFont="1" applyAlignment="1">
      <alignment horizontal="center" vertical="center" wrapText="1"/>
    </xf>
    <xf numFmtId="0" fontId="8" fillId="4" borderId="0" xfId="8" applyAlignment="1">
      <alignment horizontal="center" vertical="center"/>
    </xf>
    <xf numFmtId="0" fontId="7" fillId="3" borderId="0" xfId="7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29107698236306"/>
          <c:y val="9.2592592592592587E-3"/>
          <c:w val="0.79604099507261061"/>
          <c:h val="0.94907407407407451"/>
        </c:manualLayout>
      </c:layout>
      <c:scatterChart>
        <c:scatterStyle val="lineMarker"/>
        <c:varyColors val="0"/>
        <c:ser>
          <c:idx val="10"/>
          <c:order val="0"/>
          <c:tx>
            <c:v>A0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12700">
                <a:solidFill>
                  <a:schemeClr val="bg1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segments'!$D$3:$D$4</c:f>
              <c:numCache>
                <c:formatCode>General</c:formatCode>
                <c:ptCount val="2"/>
                <c:pt idx="0">
                  <c:v>50</c:v>
                </c:pt>
                <c:pt idx="1">
                  <c:v>100</c:v>
                </c:pt>
              </c:numCache>
            </c:numRef>
          </c:xVal>
          <c:yVal>
            <c:numRef>
              <c:f>'Constant-variable segments'!$E$3:$E$4</c:f>
              <c:numCache>
                <c:formatCode>0.00</c:formatCode>
                <c:ptCount val="2"/>
                <c:pt idx="0">
                  <c:v>86.602540378443862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A10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chemeClr val="bg1">
                    <a:lumMod val="8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segments'!$D$5:$D$6</c:f>
              <c:numCache>
                <c:formatCode>General</c:formatCode>
                <c:ptCount val="2"/>
                <c:pt idx="0">
                  <c:v>45</c:v>
                </c:pt>
                <c:pt idx="1">
                  <c:v>90</c:v>
                </c:pt>
              </c:numCache>
            </c:numRef>
          </c:xVal>
          <c:yVal>
            <c:numRef>
              <c:f>'Constant-variable segments'!$E$5:$E$6</c:f>
              <c:numCache>
                <c:formatCode>0.00</c:formatCode>
                <c:ptCount val="2"/>
                <c:pt idx="0">
                  <c:v>77.94228634059948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A20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chemeClr val="bg1">
                    <a:lumMod val="8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segments'!$D$7:$D$8</c:f>
              <c:numCache>
                <c:formatCode>General</c:formatCode>
                <c:ptCount val="2"/>
                <c:pt idx="0">
                  <c:v>40</c:v>
                </c:pt>
                <c:pt idx="1">
                  <c:v>80</c:v>
                </c:pt>
              </c:numCache>
            </c:numRef>
          </c:xVal>
          <c:yVal>
            <c:numRef>
              <c:f>'Constant-variable segments'!$E$7:$E$8</c:f>
              <c:numCache>
                <c:formatCode>0.00</c:formatCode>
                <c:ptCount val="2"/>
                <c:pt idx="0">
                  <c:v>69.282032302755084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A30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chemeClr val="bg1">
                    <a:lumMod val="8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segments'!$D$9:$D$10</c:f>
              <c:numCache>
                <c:formatCode>General</c:formatCode>
                <c:ptCount val="2"/>
                <c:pt idx="0">
                  <c:v>35</c:v>
                </c:pt>
                <c:pt idx="1">
                  <c:v>70</c:v>
                </c:pt>
              </c:numCache>
            </c:numRef>
          </c:xVal>
          <c:yVal>
            <c:numRef>
              <c:f>'Constant-variable segments'!$E$9:$E$10</c:f>
              <c:numCache>
                <c:formatCode>0.00</c:formatCode>
                <c:ptCount val="2"/>
                <c:pt idx="0">
                  <c:v>60.621778264910702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A40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chemeClr val="bg1">
                    <a:lumMod val="8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segments'!$D$11:$D$12</c:f>
              <c:numCache>
                <c:formatCode>General</c:formatCode>
                <c:ptCount val="2"/>
                <c:pt idx="0">
                  <c:v>30</c:v>
                </c:pt>
                <c:pt idx="1">
                  <c:v>60</c:v>
                </c:pt>
              </c:numCache>
            </c:numRef>
          </c:xVal>
          <c:yVal>
            <c:numRef>
              <c:f>'Constant-variable segments'!$E$11:$E$12</c:f>
              <c:numCache>
                <c:formatCode>0.00</c:formatCode>
                <c:ptCount val="2"/>
                <c:pt idx="0">
                  <c:v>51.961524227066313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A50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chemeClr val="bg1">
                    <a:lumMod val="8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segments'!$D$13:$D$14</c:f>
              <c:numCache>
                <c:formatCode>General</c:formatCode>
                <c:ptCount val="2"/>
                <c:pt idx="0">
                  <c:v>25</c:v>
                </c:pt>
                <c:pt idx="1">
                  <c:v>50</c:v>
                </c:pt>
              </c:numCache>
            </c:numRef>
          </c:xVal>
          <c:yVal>
            <c:numRef>
              <c:f>'Constant-variable segments'!$E$13:$E$14</c:f>
              <c:numCache>
                <c:formatCode>0.00</c:formatCode>
                <c:ptCount val="2"/>
                <c:pt idx="0">
                  <c:v>43.301270189221931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A60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chemeClr val="bg1">
                    <a:lumMod val="8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segments'!$D$15:$D$16</c:f>
              <c:numCache>
                <c:formatCode>General</c:formatCode>
                <c:ptCount val="2"/>
                <c:pt idx="0">
                  <c:v>20</c:v>
                </c:pt>
                <c:pt idx="1">
                  <c:v>40</c:v>
                </c:pt>
              </c:numCache>
            </c:numRef>
          </c:xVal>
          <c:yVal>
            <c:numRef>
              <c:f>'Constant-variable segments'!$E$15:$E$16</c:f>
              <c:numCache>
                <c:formatCode>0.00</c:formatCode>
                <c:ptCount val="2"/>
                <c:pt idx="0">
                  <c:v>34.641016151377542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A70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chemeClr val="bg1">
                    <a:lumMod val="8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segments'!$D$17:$D$18</c:f>
              <c:numCache>
                <c:formatCode>General</c:formatCode>
                <c:ptCount val="2"/>
                <c:pt idx="0">
                  <c:v>15</c:v>
                </c:pt>
                <c:pt idx="1">
                  <c:v>30</c:v>
                </c:pt>
              </c:numCache>
            </c:numRef>
          </c:xVal>
          <c:yVal>
            <c:numRef>
              <c:f>'Constant-variable segments'!$E$17:$E$18</c:f>
              <c:numCache>
                <c:formatCode>0.00</c:formatCode>
                <c:ptCount val="2"/>
                <c:pt idx="0">
                  <c:v>25.980762113533157</c:v>
                </c:pt>
                <c:pt idx="1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A80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ysClr val="window" lastClr="FFFFFF">
                    <a:lumMod val="85000"/>
                  </a:sys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segments'!$D$19:$D$20</c:f>
              <c:numCache>
                <c:formatCode>General</c:formatCode>
                <c:ptCount val="2"/>
                <c:pt idx="0">
                  <c:v>10</c:v>
                </c:pt>
                <c:pt idx="1">
                  <c:v>20</c:v>
                </c:pt>
              </c:numCache>
            </c:numRef>
          </c:xVal>
          <c:yVal>
            <c:numRef>
              <c:f>'Constant-variable segments'!$E$19:$E$20</c:f>
              <c:numCache>
                <c:formatCode>0.00</c:formatCode>
                <c:ptCount val="2"/>
                <c:pt idx="0">
                  <c:v>17.320508075688771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A90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ysClr val="window" lastClr="FFFFFF">
                    <a:lumMod val="85000"/>
                  </a:sys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segments'!$D$21:$D$22</c:f>
              <c:numCache>
                <c:formatCode>General</c:formatCode>
                <c:ptCount val="2"/>
                <c:pt idx="0">
                  <c:v>5</c:v>
                </c:pt>
                <c:pt idx="1">
                  <c:v>10</c:v>
                </c:pt>
              </c:numCache>
            </c:numRef>
          </c:xVal>
          <c:yVal>
            <c:numRef>
              <c:f>'Constant-variable segments'!$E$21:$E$22</c:f>
              <c:numCache>
                <c:formatCode>0.00</c:formatCode>
                <c:ptCount val="2"/>
                <c:pt idx="0">
                  <c:v>8.6602540378443855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10"/>
          <c:tx>
            <c:v>B0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12700">
                <a:solidFill>
                  <a:schemeClr val="bg1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segments'!$J$3:$J$4</c:f>
              <c:numCache>
                <c:formatCode>General</c:formatCod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'Constant-variable segments'!$K$3:$K$4</c:f>
              <c:numCache>
                <c:formatCode>0.00</c:formatCode>
                <c:ptCount val="2"/>
                <c:pt idx="0">
                  <c:v>0</c:v>
                </c:pt>
                <c:pt idx="1">
                  <c:v>86.602540378443862</c:v>
                </c:pt>
              </c:numCache>
            </c:numRef>
          </c:yVal>
          <c:smooth val="0"/>
        </c:ser>
        <c:ser>
          <c:idx val="11"/>
          <c:order val="11"/>
          <c:tx>
            <c:v>B10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chemeClr val="bg1">
                    <a:lumMod val="8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segments'!$J$5:$J$6</c:f>
              <c:numCache>
                <c:formatCode>General</c:formatCode>
                <c:ptCount val="2"/>
                <c:pt idx="0">
                  <c:v>10</c:v>
                </c:pt>
                <c:pt idx="1">
                  <c:v>55</c:v>
                </c:pt>
              </c:numCache>
            </c:numRef>
          </c:xVal>
          <c:yVal>
            <c:numRef>
              <c:f>'Constant-variable segments'!$K$5:$K$6</c:f>
              <c:numCache>
                <c:formatCode>0.00</c:formatCode>
                <c:ptCount val="2"/>
                <c:pt idx="0">
                  <c:v>0</c:v>
                </c:pt>
                <c:pt idx="1">
                  <c:v>77.94228634059948</c:v>
                </c:pt>
              </c:numCache>
            </c:numRef>
          </c:yVal>
          <c:smooth val="0"/>
        </c:ser>
        <c:ser>
          <c:idx val="12"/>
          <c:order val="12"/>
          <c:tx>
            <c:v>B20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chemeClr val="bg1">
                    <a:lumMod val="8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segments'!$J$7:$J$8</c:f>
              <c:numCache>
                <c:formatCode>General</c:formatCode>
                <c:ptCount val="2"/>
                <c:pt idx="0">
                  <c:v>20</c:v>
                </c:pt>
                <c:pt idx="1">
                  <c:v>60</c:v>
                </c:pt>
              </c:numCache>
            </c:numRef>
          </c:xVal>
          <c:yVal>
            <c:numRef>
              <c:f>'Constant-variable segments'!$K$7:$K$8</c:f>
              <c:numCache>
                <c:formatCode>0.00</c:formatCode>
                <c:ptCount val="2"/>
                <c:pt idx="0">
                  <c:v>0</c:v>
                </c:pt>
                <c:pt idx="1">
                  <c:v>69.282032302755084</c:v>
                </c:pt>
              </c:numCache>
            </c:numRef>
          </c:yVal>
          <c:smooth val="0"/>
        </c:ser>
        <c:ser>
          <c:idx val="13"/>
          <c:order val="13"/>
          <c:tx>
            <c:v>B30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ysClr val="window" lastClr="FFFFFF">
                    <a:lumMod val="85000"/>
                  </a:sys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segments'!$J$9:$J$10</c:f>
              <c:numCache>
                <c:formatCode>General</c:formatCode>
                <c:ptCount val="2"/>
                <c:pt idx="0">
                  <c:v>30</c:v>
                </c:pt>
                <c:pt idx="1">
                  <c:v>65</c:v>
                </c:pt>
              </c:numCache>
            </c:numRef>
          </c:xVal>
          <c:yVal>
            <c:numRef>
              <c:f>'Constant-variable segments'!$K$9:$K$10</c:f>
              <c:numCache>
                <c:formatCode>0.00</c:formatCode>
                <c:ptCount val="2"/>
                <c:pt idx="0">
                  <c:v>0</c:v>
                </c:pt>
                <c:pt idx="1">
                  <c:v>60.621778264910702</c:v>
                </c:pt>
              </c:numCache>
            </c:numRef>
          </c:yVal>
          <c:smooth val="0"/>
        </c:ser>
        <c:ser>
          <c:idx val="14"/>
          <c:order val="14"/>
          <c:tx>
            <c:v>B40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ysClr val="window" lastClr="FFFFFF">
                    <a:lumMod val="85000"/>
                  </a:sys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segments'!$J$11:$J$12</c:f>
              <c:numCache>
                <c:formatCode>General</c:formatCode>
                <c:ptCount val="2"/>
                <c:pt idx="0">
                  <c:v>40</c:v>
                </c:pt>
                <c:pt idx="1">
                  <c:v>70</c:v>
                </c:pt>
              </c:numCache>
            </c:numRef>
          </c:xVal>
          <c:yVal>
            <c:numRef>
              <c:f>'Constant-variable segments'!$K$11:$K$12</c:f>
              <c:numCache>
                <c:formatCode>0.00</c:formatCode>
                <c:ptCount val="2"/>
                <c:pt idx="0">
                  <c:v>0</c:v>
                </c:pt>
                <c:pt idx="1">
                  <c:v>51.961524227066313</c:v>
                </c:pt>
              </c:numCache>
            </c:numRef>
          </c:yVal>
          <c:smooth val="0"/>
        </c:ser>
        <c:ser>
          <c:idx val="15"/>
          <c:order val="15"/>
          <c:tx>
            <c:v>B50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ysClr val="window" lastClr="FFFFFF">
                    <a:lumMod val="85000"/>
                  </a:sys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segments'!$J$13:$J$14</c:f>
              <c:numCache>
                <c:formatCode>General</c:formatCode>
                <c:ptCount val="2"/>
                <c:pt idx="0">
                  <c:v>50</c:v>
                </c:pt>
                <c:pt idx="1">
                  <c:v>75</c:v>
                </c:pt>
              </c:numCache>
            </c:numRef>
          </c:xVal>
          <c:yVal>
            <c:numRef>
              <c:f>'Constant-variable segments'!$K$13:$K$14</c:f>
              <c:numCache>
                <c:formatCode>0.00</c:formatCode>
                <c:ptCount val="2"/>
                <c:pt idx="0">
                  <c:v>0</c:v>
                </c:pt>
                <c:pt idx="1">
                  <c:v>43.301270189221931</c:v>
                </c:pt>
              </c:numCache>
            </c:numRef>
          </c:yVal>
          <c:smooth val="0"/>
        </c:ser>
        <c:ser>
          <c:idx val="16"/>
          <c:order val="16"/>
          <c:tx>
            <c:v>B60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ysClr val="window" lastClr="FFFFFF">
                    <a:lumMod val="85000"/>
                  </a:sys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segments'!$J$15:$J$16</c:f>
              <c:numCache>
                <c:formatCode>General</c:formatCode>
                <c:ptCount val="2"/>
                <c:pt idx="0">
                  <c:v>60</c:v>
                </c:pt>
                <c:pt idx="1">
                  <c:v>80</c:v>
                </c:pt>
              </c:numCache>
            </c:numRef>
          </c:xVal>
          <c:yVal>
            <c:numRef>
              <c:f>'Constant-variable segments'!$K$15:$K$16</c:f>
              <c:numCache>
                <c:formatCode>0.00</c:formatCode>
                <c:ptCount val="2"/>
                <c:pt idx="0">
                  <c:v>0</c:v>
                </c:pt>
                <c:pt idx="1">
                  <c:v>34.641016151377542</c:v>
                </c:pt>
              </c:numCache>
            </c:numRef>
          </c:yVal>
          <c:smooth val="0"/>
        </c:ser>
        <c:ser>
          <c:idx val="17"/>
          <c:order val="17"/>
          <c:tx>
            <c:v>B70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ysClr val="window" lastClr="FFFFFF">
                    <a:lumMod val="85000"/>
                  </a:sys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segments'!$J$17:$J$18</c:f>
              <c:numCache>
                <c:formatCode>General</c:formatCode>
                <c:ptCount val="2"/>
                <c:pt idx="0">
                  <c:v>70</c:v>
                </c:pt>
                <c:pt idx="1">
                  <c:v>85</c:v>
                </c:pt>
              </c:numCache>
            </c:numRef>
          </c:xVal>
          <c:yVal>
            <c:numRef>
              <c:f>'Constant-variable segments'!$K$17:$K$18</c:f>
              <c:numCache>
                <c:formatCode>0.00</c:formatCode>
                <c:ptCount val="2"/>
                <c:pt idx="0">
                  <c:v>0</c:v>
                </c:pt>
                <c:pt idx="1">
                  <c:v>25.980762113533157</c:v>
                </c:pt>
              </c:numCache>
            </c:numRef>
          </c:yVal>
          <c:smooth val="0"/>
        </c:ser>
        <c:ser>
          <c:idx val="18"/>
          <c:order val="18"/>
          <c:tx>
            <c:v>B80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ysClr val="window" lastClr="FFFFFF">
                    <a:lumMod val="85000"/>
                  </a:sys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segments'!$J$19:$J$20</c:f>
              <c:numCache>
                <c:formatCode>General</c:formatCode>
                <c:ptCount val="2"/>
                <c:pt idx="0">
                  <c:v>80</c:v>
                </c:pt>
                <c:pt idx="1">
                  <c:v>90</c:v>
                </c:pt>
              </c:numCache>
            </c:numRef>
          </c:xVal>
          <c:yVal>
            <c:numRef>
              <c:f>'Constant-variable segments'!$K$19:$K$20</c:f>
              <c:numCache>
                <c:formatCode>0.00</c:formatCode>
                <c:ptCount val="2"/>
                <c:pt idx="0">
                  <c:v>0</c:v>
                </c:pt>
                <c:pt idx="1">
                  <c:v>17.320508075688771</c:v>
                </c:pt>
              </c:numCache>
            </c:numRef>
          </c:yVal>
          <c:smooth val="0"/>
        </c:ser>
        <c:ser>
          <c:idx val="19"/>
          <c:order val="19"/>
          <c:tx>
            <c:v>B90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ysClr val="window" lastClr="FFFFFF">
                    <a:lumMod val="85000"/>
                  </a:sys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segments'!$J$21:$J$22</c:f>
              <c:numCache>
                <c:formatCode>General</c:formatCode>
                <c:ptCount val="2"/>
                <c:pt idx="0">
                  <c:v>90</c:v>
                </c:pt>
                <c:pt idx="1">
                  <c:v>95</c:v>
                </c:pt>
              </c:numCache>
            </c:numRef>
          </c:xVal>
          <c:yVal>
            <c:numRef>
              <c:f>'Constant-variable segments'!$K$21:$K$22</c:f>
              <c:numCache>
                <c:formatCode>0.00</c:formatCode>
                <c:ptCount val="2"/>
                <c:pt idx="0">
                  <c:v>0</c:v>
                </c:pt>
                <c:pt idx="1">
                  <c:v>8.6602540378443855</c:v>
                </c:pt>
              </c:numCache>
            </c:numRef>
          </c:yVal>
          <c:smooth val="0"/>
        </c:ser>
        <c:ser>
          <c:idx val="20"/>
          <c:order val="20"/>
          <c:tx>
            <c:v>C0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chemeClr val="bg1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segments'!$P$3:$P$4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xVal>
          <c:yVal>
            <c:numRef>
              <c:f>'Constant-variable segments'!$Q$3:$Q$4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v>C10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ysClr val="window" lastClr="FFFFFF">
                    <a:lumMod val="85000"/>
                  </a:sys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segments'!$P$5:$P$6</c:f>
              <c:numCache>
                <c:formatCode>General</c:formatCode>
                <c:ptCount val="2"/>
                <c:pt idx="0">
                  <c:v>95</c:v>
                </c:pt>
                <c:pt idx="1">
                  <c:v>5</c:v>
                </c:pt>
              </c:numCache>
            </c:numRef>
          </c:xVal>
          <c:yVal>
            <c:numRef>
              <c:f>'Constant-variable segments'!$Q$5:$Q$6</c:f>
              <c:numCache>
                <c:formatCode>0.00</c:formatCode>
                <c:ptCount val="2"/>
                <c:pt idx="0">
                  <c:v>8.6602540378443855</c:v>
                </c:pt>
                <c:pt idx="1">
                  <c:v>8.6602540378443855</c:v>
                </c:pt>
              </c:numCache>
            </c:numRef>
          </c:yVal>
          <c:smooth val="0"/>
        </c:ser>
        <c:ser>
          <c:idx val="22"/>
          <c:order val="22"/>
          <c:tx>
            <c:v>C20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ysClr val="window" lastClr="FFFFFF">
                    <a:lumMod val="85000"/>
                  </a:sys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segments'!$P$7:$P$8</c:f>
              <c:numCache>
                <c:formatCode>General</c:formatCode>
                <c:ptCount val="2"/>
                <c:pt idx="0">
                  <c:v>90</c:v>
                </c:pt>
                <c:pt idx="1">
                  <c:v>10</c:v>
                </c:pt>
              </c:numCache>
            </c:numRef>
          </c:xVal>
          <c:yVal>
            <c:numRef>
              <c:f>'Constant-variable segments'!$Q$7:$Q$8</c:f>
              <c:numCache>
                <c:formatCode>0.00</c:formatCode>
                <c:ptCount val="2"/>
                <c:pt idx="0">
                  <c:v>17.320508075688771</c:v>
                </c:pt>
                <c:pt idx="1">
                  <c:v>17.320508075688771</c:v>
                </c:pt>
              </c:numCache>
            </c:numRef>
          </c:yVal>
          <c:smooth val="0"/>
        </c:ser>
        <c:ser>
          <c:idx val="23"/>
          <c:order val="23"/>
          <c:tx>
            <c:v>C30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ysClr val="window" lastClr="FFFFFF">
                    <a:lumMod val="85000"/>
                  </a:sys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segments'!$P$9:$P$10</c:f>
              <c:numCache>
                <c:formatCode>General</c:formatCode>
                <c:ptCount val="2"/>
                <c:pt idx="0">
                  <c:v>85</c:v>
                </c:pt>
                <c:pt idx="1">
                  <c:v>15</c:v>
                </c:pt>
              </c:numCache>
            </c:numRef>
          </c:xVal>
          <c:yVal>
            <c:numRef>
              <c:f>'Constant-variable segments'!$Q$9:$Q$10</c:f>
              <c:numCache>
                <c:formatCode>0.00</c:formatCode>
                <c:ptCount val="2"/>
                <c:pt idx="0">
                  <c:v>25.980762113533157</c:v>
                </c:pt>
                <c:pt idx="1">
                  <c:v>25.980762113533157</c:v>
                </c:pt>
              </c:numCache>
            </c:numRef>
          </c:yVal>
          <c:smooth val="0"/>
        </c:ser>
        <c:ser>
          <c:idx val="24"/>
          <c:order val="24"/>
          <c:tx>
            <c:v>C40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ysClr val="window" lastClr="FFFFFF">
                    <a:lumMod val="85000"/>
                  </a:sys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segments'!$P$11:$P$12</c:f>
              <c:numCache>
                <c:formatCode>General</c:formatCode>
                <c:ptCount val="2"/>
                <c:pt idx="0">
                  <c:v>80</c:v>
                </c:pt>
                <c:pt idx="1">
                  <c:v>20</c:v>
                </c:pt>
              </c:numCache>
            </c:numRef>
          </c:xVal>
          <c:yVal>
            <c:numRef>
              <c:f>'Constant-variable segments'!$Q$11:$Q$12</c:f>
              <c:numCache>
                <c:formatCode>0.00</c:formatCode>
                <c:ptCount val="2"/>
                <c:pt idx="0">
                  <c:v>34.641016151377542</c:v>
                </c:pt>
                <c:pt idx="1">
                  <c:v>34.641016151377542</c:v>
                </c:pt>
              </c:numCache>
            </c:numRef>
          </c:yVal>
          <c:smooth val="0"/>
        </c:ser>
        <c:ser>
          <c:idx val="25"/>
          <c:order val="25"/>
          <c:tx>
            <c:v>C50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chemeClr val="bg1">
                    <a:lumMod val="8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segments'!$P$13:$P$14</c:f>
              <c:numCache>
                <c:formatCode>General</c:formatCode>
                <c:ptCount val="2"/>
                <c:pt idx="0">
                  <c:v>75</c:v>
                </c:pt>
                <c:pt idx="1">
                  <c:v>25</c:v>
                </c:pt>
              </c:numCache>
            </c:numRef>
          </c:xVal>
          <c:yVal>
            <c:numRef>
              <c:f>'Constant-variable segments'!$Q$13:$Q$14</c:f>
              <c:numCache>
                <c:formatCode>0.00</c:formatCode>
                <c:ptCount val="2"/>
                <c:pt idx="0">
                  <c:v>43.301270189221931</c:v>
                </c:pt>
                <c:pt idx="1">
                  <c:v>43.301270189221931</c:v>
                </c:pt>
              </c:numCache>
            </c:numRef>
          </c:yVal>
          <c:smooth val="0"/>
        </c:ser>
        <c:ser>
          <c:idx val="26"/>
          <c:order val="26"/>
          <c:tx>
            <c:v>C60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chemeClr val="bg1">
                    <a:lumMod val="8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segments'!$P$15:$P$16</c:f>
              <c:numCache>
                <c:formatCode>General</c:formatCode>
                <c:ptCount val="2"/>
                <c:pt idx="0">
                  <c:v>70</c:v>
                </c:pt>
                <c:pt idx="1">
                  <c:v>30</c:v>
                </c:pt>
              </c:numCache>
            </c:numRef>
          </c:xVal>
          <c:yVal>
            <c:numRef>
              <c:f>'Constant-variable segments'!$Q$15:$Q$16</c:f>
              <c:numCache>
                <c:formatCode>0.00</c:formatCode>
                <c:ptCount val="2"/>
                <c:pt idx="0">
                  <c:v>51.961524227066313</c:v>
                </c:pt>
                <c:pt idx="1">
                  <c:v>51.961524227066313</c:v>
                </c:pt>
              </c:numCache>
            </c:numRef>
          </c:yVal>
          <c:smooth val="0"/>
        </c:ser>
        <c:ser>
          <c:idx val="27"/>
          <c:order val="27"/>
          <c:tx>
            <c:v>C70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ysClr val="window" lastClr="FFFFFF">
                    <a:lumMod val="85000"/>
                  </a:sys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segments'!$P$17:$P$18</c:f>
              <c:numCache>
                <c:formatCode>General</c:formatCode>
                <c:ptCount val="2"/>
                <c:pt idx="0">
                  <c:v>65</c:v>
                </c:pt>
                <c:pt idx="1">
                  <c:v>35</c:v>
                </c:pt>
              </c:numCache>
            </c:numRef>
          </c:xVal>
          <c:yVal>
            <c:numRef>
              <c:f>'Constant-variable segments'!$Q$17:$Q$18</c:f>
              <c:numCache>
                <c:formatCode>0.00</c:formatCode>
                <c:ptCount val="2"/>
                <c:pt idx="0">
                  <c:v>60.621778264910702</c:v>
                </c:pt>
                <c:pt idx="1">
                  <c:v>60.621778264910702</c:v>
                </c:pt>
              </c:numCache>
            </c:numRef>
          </c:yVal>
          <c:smooth val="0"/>
        </c:ser>
        <c:ser>
          <c:idx val="28"/>
          <c:order val="28"/>
          <c:tx>
            <c:v>C80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ysClr val="window" lastClr="FFFFFF">
                    <a:lumMod val="85000"/>
                  </a:sys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segments'!$P$19:$P$20</c:f>
              <c:numCache>
                <c:formatCode>General</c:formatCode>
                <c:ptCount val="2"/>
                <c:pt idx="0">
                  <c:v>60</c:v>
                </c:pt>
                <c:pt idx="1">
                  <c:v>40</c:v>
                </c:pt>
              </c:numCache>
            </c:numRef>
          </c:xVal>
          <c:yVal>
            <c:numRef>
              <c:f>'Constant-variable segments'!$Q$19:$Q$20</c:f>
              <c:numCache>
                <c:formatCode>0.00</c:formatCode>
                <c:ptCount val="2"/>
                <c:pt idx="0">
                  <c:v>69.282032302755084</c:v>
                </c:pt>
                <c:pt idx="1">
                  <c:v>69.282032302755084</c:v>
                </c:pt>
              </c:numCache>
            </c:numRef>
          </c:yVal>
          <c:smooth val="0"/>
        </c:ser>
        <c:ser>
          <c:idx val="29"/>
          <c:order val="29"/>
          <c:tx>
            <c:v>C90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175">
                <a:solidFill>
                  <a:sysClr val="window" lastClr="FFFFFF">
                    <a:lumMod val="85000"/>
                  </a:sysClr>
                </a:solidFill>
              </a:ln>
            </c:spPr>
            <c:trendlineType val="linear"/>
            <c:dispRSqr val="0"/>
            <c:dispEq val="0"/>
          </c:trendline>
          <c:xVal>
            <c:numRef>
              <c:f>'Constant-variable segments'!$P$21:$P$22</c:f>
              <c:numCache>
                <c:formatCode>General</c:formatCode>
                <c:ptCount val="2"/>
                <c:pt idx="0">
                  <c:v>55</c:v>
                </c:pt>
                <c:pt idx="1">
                  <c:v>45</c:v>
                </c:pt>
              </c:numCache>
            </c:numRef>
          </c:xVal>
          <c:yVal>
            <c:numRef>
              <c:f>'Constant-variable segments'!$Q$21:$Q$22</c:f>
              <c:numCache>
                <c:formatCode>0.00</c:formatCode>
                <c:ptCount val="2"/>
                <c:pt idx="0">
                  <c:v>77.94228634059948</c:v>
                </c:pt>
                <c:pt idx="1">
                  <c:v>77.94228634059948</c:v>
                </c:pt>
              </c:numCache>
            </c:numRef>
          </c:yVal>
          <c:smooth val="0"/>
        </c:ser>
        <c:ser>
          <c:idx val="30"/>
          <c:order val="30"/>
          <c:tx>
            <c:v>Example data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'Ternary plot'!$F$15:$F$21</c:f>
              <c:numCache>
                <c:formatCode>0.00</c:formatCode>
                <c:ptCount val="7"/>
              </c:numCache>
            </c:numRef>
          </c:xVal>
          <c:yVal>
            <c:numRef>
              <c:f>'Ternary plot'!$G$15:$G$21</c:f>
              <c:numCache>
                <c:formatCode>0.00</c:formatCode>
                <c:ptCount val="7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308000"/>
        <c:axId val="133308560"/>
      </c:scatterChart>
      <c:valAx>
        <c:axId val="133308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308560"/>
        <c:crosses val="autoZero"/>
        <c:crossBetween val="midCat"/>
      </c:valAx>
      <c:valAx>
        <c:axId val="13330856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333080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0</xdr:row>
      <xdr:rowOff>104775</xdr:rowOff>
    </xdr:from>
    <xdr:to>
      <xdr:col>19</xdr:col>
      <xdr:colOff>66675</xdr:colOff>
      <xdr:row>29</xdr:row>
      <xdr:rowOff>66675</xdr:rowOff>
    </xdr:to>
    <xdr:graphicFrame macro="">
      <xdr:nvGraphicFramePr>
        <xdr:cNvPr id="2" name="Ternary diagra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338668</xdr:colOff>
      <xdr:row>33</xdr:row>
      <xdr:rowOff>52917</xdr:rowOff>
    </xdr:from>
    <xdr:to>
      <xdr:col>8</xdr:col>
      <xdr:colOff>84667</xdr:colOff>
      <xdr:row>35</xdr:row>
      <xdr:rowOff>95251</xdr:rowOff>
    </xdr:to>
    <xdr:sp macro="" textlink="">
      <xdr:nvSpPr>
        <xdr:cNvPr id="3" name="TextBox 2"/>
        <xdr:cNvSpPr txBox="1"/>
      </xdr:nvSpPr>
      <xdr:spPr>
        <a:xfrm>
          <a:off x="4605868" y="6339417"/>
          <a:ext cx="355599" cy="4233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498361</xdr:colOff>
      <xdr:row>25</xdr:row>
      <xdr:rowOff>13607</xdr:rowOff>
    </xdr:from>
    <xdr:to>
      <xdr:col>12</xdr:col>
      <xdr:colOff>62933</xdr:colOff>
      <xdr:row>28</xdr:row>
      <xdr:rowOff>68035</xdr:rowOff>
    </xdr:to>
    <xdr:sp macro="" textlink="$A$8">
      <xdr:nvSpPr>
        <xdr:cNvPr id="4" name="TextBox 3"/>
        <xdr:cNvSpPr txBox="1"/>
      </xdr:nvSpPr>
      <xdr:spPr>
        <a:xfrm>
          <a:off x="5375161" y="4776107"/>
          <a:ext cx="2002972" cy="6259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E3B2CE8D-F18C-4C71-AAAF-E86B4DC09E66}" type="TxLink">
            <a:rPr lang="en-US" sz="2000" b="1"/>
            <a:pPr/>
            <a:t>An</a:t>
          </a:fld>
          <a:endParaRPr lang="en-US" sz="2000" b="1"/>
        </a:p>
      </xdr:txBody>
    </xdr:sp>
    <xdr:clientData/>
  </xdr:twoCellAnchor>
  <xdr:twoCellAnchor>
    <xdr:from>
      <xdr:col>17</xdr:col>
      <xdr:colOff>108855</xdr:colOff>
      <xdr:row>25</xdr:row>
      <xdr:rowOff>0</xdr:rowOff>
    </xdr:from>
    <xdr:to>
      <xdr:col>19</xdr:col>
      <xdr:colOff>81641</xdr:colOff>
      <xdr:row>28</xdr:row>
      <xdr:rowOff>0</xdr:rowOff>
    </xdr:to>
    <xdr:sp macro="" textlink="$B$8">
      <xdr:nvSpPr>
        <xdr:cNvPr id="5" name="TextBox 4"/>
        <xdr:cNvSpPr txBox="1"/>
      </xdr:nvSpPr>
      <xdr:spPr>
        <a:xfrm>
          <a:off x="10472055" y="4762500"/>
          <a:ext cx="1191986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C57C73B1-F29F-4C96-8054-3D83995AFAD2}" type="TxLink">
            <a:rPr lang="en-US" sz="2000" b="1"/>
            <a:pPr/>
            <a:t>Or</a:t>
          </a:fld>
          <a:endParaRPr lang="en-US" sz="2000" b="1"/>
        </a:p>
      </xdr:txBody>
    </xdr:sp>
    <xdr:clientData/>
  </xdr:twoCellAnchor>
  <xdr:twoCellAnchor>
    <xdr:from>
      <xdr:col>12</xdr:col>
      <xdr:colOff>598715</xdr:colOff>
      <xdr:row>2</xdr:row>
      <xdr:rowOff>1</xdr:rowOff>
    </xdr:from>
    <xdr:to>
      <xdr:col>16</xdr:col>
      <xdr:colOff>163286</xdr:colOff>
      <xdr:row>5</xdr:row>
      <xdr:rowOff>54429</xdr:rowOff>
    </xdr:to>
    <xdr:sp macro="" textlink="$C$8">
      <xdr:nvSpPr>
        <xdr:cNvPr id="6" name="TextBox 5"/>
        <xdr:cNvSpPr txBox="1"/>
      </xdr:nvSpPr>
      <xdr:spPr>
        <a:xfrm>
          <a:off x="7913915" y="381001"/>
          <a:ext cx="2002971" cy="6259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7C554036-D8DF-47B2-9711-6955B15CB779}" type="TxLink">
            <a:rPr lang="en-US" sz="2000" b="1"/>
            <a:pPr/>
            <a:t>Ab</a:t>
          </a:fld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3"/>
  <sheetViews>
    <sheetView zoomScale="60" zoomScaleNormal="60" workbookViewId="0">
      <selection activeCell="F24" sqref="F24"/>
    </sheetView>
  </sheetViews>
  <sheetFormatPr defaultRowHeight="15" x14ac:dyDescent="0.25"/>
  <cols>
    <col min="1" max="1" width="13" bestFit="1" customWidth="1"/>
    <col min="13" max="16" width="12.5703125" bestFit="1" customWidth="1"/>
    <col min="17" max="17" width="12.5703125" customWidth="1"/>
    <col min="18" max="20" width="12.5703125" bestFit="1" customWidth="1"/>
    <col min="43" max="43" width="13.85546875" bestFit="1" customWidth="1"/>
    <col min="48" max="48" width="11.5703125" bestFit="1" customWidth="1"/>
    <col min="49" max="54" width="13" bestFit="1" customWidth="1"/>
    <col min="55" max="55" width="13" customWidth="1"/>
    <col min="56" max="58" width="13" bestFit="1" customWidth="1"/>
  </cols>
  <sheetData>
    <row r="1" spans="1:72" ht="15" customHeight="1" x14ac:dyDescent="0.25">
      <c r="B1" s="43" t="s">
        <v>49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0" t="s">
        <v>29</v>
      </c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39" t="s">
        <v>30</v>
      </c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41" t="s">
        <v>31</v>
      </c>
      <c r="AM1" s="38" t="s">
        <v>32</v>
      </c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7" t="s">
        <v>34</v>
      </c>
      <c r="AZ1" s="39" t="s">
        <v>33</v>
      </c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40" t="s">
        <v>36</v>
      </c>
      <c r="BM1" s="40"/>
      <c r="BN1" s="40"/>
      <c r="BO1" s="42" t="s">
        <v>37</v>
      </c>
      <c r="BP1" s="42"/>
      <c r="BQ1" s="42"/>
      <c r="BR1" s="35" t="s">
        <v>45</v>
      </c>
      <c r="BS1" s="36"/>
      <c r="BT1" s="36"/>
    </row>
    <row r="2" spans="1:72" x14ac:dyDescent="0.25">
      <c r="A2" s="3" t="s">
        <v>28</v>
      </c>
      <c r="B2" s="5" t="s">
        <v>2</v>
      </c>
      <c r="C2" s="5" t="s">
        <v>3</v>
      </c>
      <c r="D2" s="5" t="s">
        <v>10</v>
      </c>
      <c r="E2" s="5" t="s">
        <v>11</v>
      </c>
      <c r="F2" s="5" t="s">
        <v>35</v>
      </c>
      <c r="G2" s="5" t="s">
        <v>8</v>
      </c>
      <c r="H2" s="5" t="s">
        <v>7</v>
      </c>
      <c r="I2" s="5" t="s">
        <v>4</v>
      </c>
      <c r="J2" s="5" t="s">
        <v>6</v>
      </c>
      <c r="K2" s="5" t="s">
        <v>5</v>
      </c>
      <c r="L2" s="5" t="s">
        <v>12</v>
      </c>
      <c r="M2" s="5" t="s">
        <v>9</v>
      </c>
      <c r="N2" s="6" t="s">
        <v>16</v>
      </c>
      <c r="O2" s="6" t="s">
        <v>17</v>
      </c>
      <c r="P2" s="6" t="s">
        <v>18</v>
      </c>
      <c r="Q2" s="13" t="s">
        <v>27</v>
      </c>
      <c r="R2" s="13" t="s">
        <v>26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7" t="s">
        <v>16</v>
      </c>
      <c r="AA2" s="7" t="s">
        <v>17</v>
      </c>
      <c r="AB2" s="7" t="s">
        <v>18</v>
      </c>
      <c r="AC2" s="14" t="s">
        <v>27</v>
      </c>
      <c r="AD2" s="14" t="s">
        <v>26</v>
      </c>
      <c r="AE2" s="7" t="s">
        <v>19</v>
      </c>
      <c r="AF2" s="7" t="s">
        <v>20</v>
      </c>
      <c r="AG2" s="7" t="s">
        <v>21</v>
      </c>
      <c r="AH2" s="7" t="s">
        <v>22</v>
      </c>
      <c r="AI2" s="7" t="s">
        <v>23</v>
      </c>
      <c r="AJ2" s="7" t="s">
        <v>24</v>
      </c>
      <c r="AK2" s="7" t="s">
        <v>25</v>
      </c>
      <c r="AL2" s="41"/>
      <c r="AM2" s="8" t="s">
        <v>16</v>
      </c>
      <c r="AN2" s="8" t="s">
        <v>17</v>
      </c>
      <c r="AO2" s="8" t="s">
        <v>18</v>
      </c>
      <c r="AP2" s="16" t="s">
        <v>27</v>
      </c>
      <c r="AQ2" s="8" t="s">
        <v>26</v>
      </c>
      <c r="AR2" s="8" t="s">
        <v>19</v>
      </c>
      <c r="AS2" s="8" t="s">
        <v>20</v>
      </c>
      <c r="AT2" s="8" t="s">
        <v>21</v>
      </c>
      <c r="AU2" s="8" t="s">
        <v>22</v>
      </c>
      <c r="AV2" s="8" t="s">
        <v>23</v>
      </c>
      <c r="AW2" s="8" t="s">
        <v>24</v>
      </c>
      <c r="AX2" s="8" t="s">
        <v>25</v>
      </c>
      <c r="AY2" s="37"/>
      <c r="AZ2" s="7" t="s">
        <v>16</v>
      </c>
      <c r="BA2" s="7" t="s">
        <v>17</v>
      </c>
      <c r="BB2" s="7" t="s">
        <v>18</v>
      </c>
      <c r="BC2" s="14" t="s">
        <v>27</v>
      </c>
      <c r="BD2" s="14" t="s">
        <v>26</v>
      </c>
      <c r="BE2" s="7" t="s">
        <v>19</v>
      </c>
      <c r="BF2" s="7" t="s">
        <v>20</v>
      </c>
      <c r="BG2" s="7" t="s">
        <v>21</v>
      </c>
      <c r="BH2" s="7" t="s">
        <v>22</v>
      </c>
      <c r="BI2" s="7" t="s">
        <v>23</v>
      </c>
      <c r="BJ2" s="7" t="s">
        <v>24</v>
      </c>
      <c r="BK2" s="7" t="s">
        <v>25</v>
      </c>
      <c r="BL2" s="40"/>
      <c r="BM2" s="40"/>
      <c r="BN2" s="40"/>
      <c r="BO2" s="42"/>
      <c r="BP2" s="42"/>
      <c r="BQ2" s="42"/>
      <c r="BR2" s="15" t="s">
        <v>38</v>
      </c>
      <c r="BS2" s="15" t="s">
        <v>39</v>
      </c>
      <c r="BT2" s="15" t="s">
        <v>40</v>
      </c>
    </row>
    <row r="3" spans="1:72" x14ac:dyDescent="0.25">
      <c r="A3" s="3" t="s">
        <v>13</v>
      </c>
      <c r="B3" s="9">
        <v>48.068867207724537</v>
      </c>
      <c r="C3" s="9">
        <v>1.4456599942173602E-2</v>
      </c>
      <c r="D3" s="9">
        <v>33.156043867375836</v>
      </c>
      <c r="E3" s="9">
        <v>8.0687999677248018E-2</v>
      </c>
      <c r="F3" s="9">
        <f>E3*1.11134</f>
        <v>8.9671801561312811E-2</v>
      </c>
      <c r="G3" s="9">
        <v>1.0758399956966402E-2</v>
      </c>
      <c r="H3" s="9">
        <v>9.7497999610008032E-3</v>
      </c>
      <c r="I3" s="9">
        <v>15.856200536575203</v>
      </c>
      <c r="J3" s="9">
        <v>1.7146199931415203E-2</v>
      </c>
      <c r="K3" s="9">
        <v>2.4714061901143758</v>
      </c>
      <c r="L3" s="9">
        <v>2.2861599908553607E-2</v>
      </c>
      <c r="M3" s="9">
        <v>0.29182159883271364</v>
      </c>
      <c r="N3" s="10">
        <f>B3/60.08</f>
        <v>0.80008101211259219</v>
      </c>
      <c r="O3" s="10">
        <f>C3/79.87</f>
        <v>1.8100162692091649E-4</v>
      </c>
      <c r="P3" s="10">
        <f t="shared" ref="P3:P8" si="0">D3/101.96</f>
        <v>0.32518677782832323</v>
      </c>
      <c r="Q3" s="10">
        <f>E3/71.85</f>
        <v>1.1230062585559919E-3</v>
      </c>
      <c r="R3" s="10">
        <f t="shared" ref="R3:R14" si="1">F3/159.69</f>
        <v>5.6153673718650396E-4</v>
      </c>
      <c r="S3" s="10">
        <f t="shared" ref="S3:S14" si="2">G3/70.94</f>
        <v>1.5165491904378916E-4</v>
      </c>
      <c r="T3" s="10">
        <f t="shared" ref="T3:T14" si="3">H3/40.3</f>
        <v>2.4193052012408942E-4</v>
      </c>
      <c r="U3" s="10">
        <f t="shared" ref="U3:U14" si="4">I3/56.08</f>
        <v>0.28274252026703289</v>
      </c>
      <c r="V3" s="10">
        <f t="shared" ref="V3:V14" si="5">J3/153.33</f>
        <v>1.1182547401953435E-4</v>
      </c>
      <c r="W3" s="10">
        <f t="shared" ref="W3:W14" si="6">K3/61.98</f>
        <v>3.9874252825336819E-2</v>
      </c>
      <c r="X3" s="10">
        <f t="shared" ref="X3:X14" si="7">L3/94.2</f>
        <v>2.4269214340290451E-4</v>
      </c>
      <c r="Y3" s="10">
        <f t="shared" ref="Y3:Y14" si="8">M3/103.62</f>
        <v>2.8162671186326349E-3</v>
      </c>
      <c r="Z3" s="10">
        <f t="shared" ref="Z3:Z14" si="9">N3*2</f>
        <v>1.6001620242251844</v>
      </c>
      <c r="AA3" s="10">
        <f t="shared" ref="AA3:AA14" si="10">O3*2</f>
        <v>3.6200325384183298E-4</v>
      </c>
      <c r="AB3" s="10">
        <f t="shared" ref="AB3:AB14" si="11">P3*3</f>
        <v>0.97556033348496962</v>
      </c>
      <c r="AC3" s="10">
        <f>Q3</f>
        <v>1.1230062585559919E-3</v>
      </c>
      <c r="AD3" s="10">
        <f>R3*3</f>
        <v>1.6846102115595119E-3</v>
      </c>
      <c r="AE3" s="10">
        <f t="shared" ref="AE3:AK3" si="12">S3</f>
        <v>1.5165491904378916E-4</v>
      </c>
      <c r="AF3" s="10">
        <f t="shared" si="12"/>
        <v>2.4193052012408942E-4</v>
      </c>
      <c r="AG3" s="10">
        <f t="shared" si="12"/>
        <v>0.28274252026703289</v>
      </c>
      <c r="AH3" s="10">
        <f t="shared" si="12"/>
        <v>1.1182547401953435E-4</v>
      </c>
      <c r="AI3" s="10">
        <f t="shared" si="12"/>
        <v>3.9874252825336819E-2</v>
      </c>
      <c r="AJ3" s="10">
        <f t="shared" si="12"/>
        <v>2.4269214340290451E-4</v>
      </c>
      <c r="AK3" s="10">
        <f t="shared" si="12"/>
        <v>2.8162671186326349E-3</v>
      </c>
      <c r="AL3" s="10">
        <f>SUM(Z3:AK3)</f>
        <v>2.905073120701704</v>
      </c>
      <c r="AM3" s="10">
        <f t="shared" ref="AM3:AM14" si="13">N3*1</f>
        <v>0.80008101211259219</v>
      </c>
      <c r="AN3" s="10">
        <f t="shared" ref="AN3:AN14" si="14">O3*1</f>
        <v>1.8100162692091649E-4</v>
      </c>
      <c r="AO3" s="10">
        <f t="shared" ref="AO3:AO14" si="15">P3*2</f>
        <v>0.65037355565664645</v>
      </c>
      <c r="AP3" s="10">
        <f>Q3*1</f>
        <v>1.1230062585559919E-3</v>
      </c>
      <c r="AQ3" s="10">
        <f>R3*2</f>
        <v>1.1230734743730079E-3</v>
      </c>
      <c r="AR3" s="10">
        <f>S3*1</f>
        <v>1.5165491904378916E-4</v>
      </c>
      <c r="AS3" s="10">
        <f>T3*1</f>
        <v>2.4193052012408942E-4</v>
      </c>
      <c r="AT3" s="10">
        <f>U3*1</f>
        <v>0.28274252026703289</v>
      </c>
      <c r="AU3" s="10">
        <f>V3*1</f>
        <v>1.1182547401953435E-4</v>
      </c>
      <c r="AV3" s="10">
        <f>W3*2</f>
        <v>7.9748505650673637E-2</v>
      </c>
      <c r="AW3" s="10">
        <f>X3*2</f>
        <v>4.8538428680580903E-4</v>
      </c>
      <c r="AX3" s="10">
        <f>Y3*1</f>
        <v>2.8162671186326349E-3</v>
      </c>
      <c r="AY3">
        <f t="shared" ref="AY3:AY8" si="16">8/AL3</f>
        <v>2.7538033184058532</v>
      </c>
      <c r="AZ3" s="12">
        <f t="shared" ref="AZ3:AZ8" si="17">AM3*AY3</f>
        <v>2.20326574614917</v>
      </c>
      <c r="BA3" s="12">
        <f t="shared" ref="BA3:BA8" si="18">AN3*AY3</f>
        <v>4.9844288085167804E-4</v>
      </c>
      <c r="BB3" s="12">
        <f t="shared" ref="BB3:BB8" si="19">AO3*AY3</f>
        <v>1.7910008557706869</v>
      </c>
      <c r="BC3" s="12">
        <f>AP3*AY3</f>
        <v>3.0925383614020321E-3</v>
      </c>
      <c r="BD3" s="12">
        <f>AY3*AQ3</f>
        <v>3.0927234605419803E-3</v>
      </c>
      <c r="BE3" s="12">
        <f>AR3*AY3</f>
        <v>4.1762781931535764E-4</v>
      </c>
      <c r="BF3" s="12">
        <f>AS3*AY3</f>
        <v>6.6622906914137151E-4</v>
      </c>
      <c r="BG3" s="12">
        <f>AT3*AY3</f>
        <v>0.77861729056578943</v>
      </c>
      <c r="BH3" s="12">
        <f>AU3*AY3</f>
        <v>3.0794536143730121E-4</v>
      </c>
      <c r="BI3" s="12">
        <f>AV3*AY3</f>
        <v>0.21961169949873299</v>
      </c>
      <c r="BJ3" s="12">
        <f>AW3*AY3</f>
        <v>1.3366528597078954E-3</v>
      </c>
      <c r="BK3" s="12">
        <f>AX3*AY3</f>
        <v>7.755445736807841E-3</v>
      </c>
      <c r="BL3" s="34">
        <f>AZ3+BB3+BD3</f>
        <v>3.9973593253803985</v>
      </c>
      <c r="BM3" s="34"/>
      <c r="BN3" s="34"/>
      <c r="BO3" s="34">
        <f>BK3+BJ3+BI3+BH3+BG3</f>
        <v>1.0076290340224754</v>
      </c>
      <c r="BP3" s="34"/>
      <c r="BQ3" s="34"/>
      <c r="BR3" s="2">
        <f>BG3/(BG3+BI3+BJ3)*100</f>
        <v>77.895563545776113</v>
      </c>
      <c r="BS3" s="2">
        <f>BI3/(BG3+BI3+BJ3)*100</f>
        <v>21.970713084561282</v>
      </c>
      <c r="BT3" s="2">
        <f>BJ3/(BG3+BI3+BJ3)*100</f>
        <v>0.13372336966259826</v>
      </c>
    </row>
    <row r="4" spans="1:72" x14ac:dyDescent="0.25">
      <c r="A4" s="3" t="s">
        <v>0</v>
      </c>
      <c r="B4" s="9">
        <v>47.889076466750517</v>
      </c>
      <c r="C4" s="9">
        <v>2.4885827857330223E-2</v>
      </c>
      <c r="D4" s="9">
        <v>33.30833540715232</v>
      </c>
      <c r="E4" s="9">
        <v>7.5330073514080678E-2</v>
      </c>
      <c r="F4" s="9">
        <f t="shared" ref="F4:F14" si="20">E4*1.11134</f>
        <v>8.3717323899138427E-2</v>
      </c>
      <c r="G4" s="9">
        <v>1.9505108320610177E-2</v>
      </c>
      <c r="H4" s="9">
        <v>7.7347843340350693E-3</v>
      </c>
      <c r="I4" s="9">
        <v>16.353351851976406</v>
      </c>
      <c r="J4" s="9">
        <v>7.7347843340350693E-3</v>
      </c>
      <c r="K4" s="9">
        <v>2.199032815663275</v>
      </c>
      <c r="L4" s="9">
        <v>1.7151043523295155E-2</v>
      </c>
      <c r="M4" s="9">
        <v>9.7861836574095862E-2</v>
      </c>
      <c r="N4" s="10">
        <f t="shared" ref="N4:N11" si="21">B4/60.08</f>
        <v>0.7970884897927849</v>
      </c>
      <c r="O4" s="10">
        <f t="shared" ref="O4:O11" si="22">C4/79.87</f>
        <v>3.115791643587107E-4</v>
      </c>
      <c r="P4" s="10">
        <f t="shared" si="0"/>
        <v>0.32668041788105456</v>
      </c>
      <c r="Q4" s="10">
        <f t="shared" ref="Q4:Q14" si="23">E4/71.85</f>
        <v>1.0484352611563074E-3</v>
      </c>
      <c r="R4" s="10">
        <f t="shared" si="1"/>
        <v>5.2424900682032953E-4</v>
      </c>
      <c r="S4" s="10">
        <f t="shared" si="2"/>
        <v>2.7495218946447955E-4</v>
      </c>
      <c r="T4" s="10">
        <f t="shared" si="3"/>
        <v>1.9193013235819031E-4</v>
      </c>
      <c r="U4" s="10">
        <f t="shared" si="4"/>
        <v>0.29160755798816701</v>
      </c>
      <c r="V4" s="10">
        <f t="shared" si="5"/>
        <v>5.0445342294626416E-5</v>
      </c>
      <c r="W4" s="10">
        <f t="shared" si="6"/>
        <v>3.5479716290146422E-2</v>
      </c>
      <c r="X4" s="10">
        <f t="shared" si="7"/>
        <v>1.8207052572500164E-4</v>
      </c>
      <c r="Y4" s="10">
        <f t="shared" si="8"/>
        <v>9.4442999975000825E-4</v>
      </c>
      <c r="Z4" s="10">
        <f t="shared" si="9"/>
        <v>1.5941769795855698</v>
      </c>
      <c r="AA4" s="10">
        <f t="shared" si="10"/>
        <v>6.2315832871742141E-4</v>
      </c>
      <c r="AB4" s="10">
        <f t="shared" si="11"/>
        <v>0.98004125364316375</v>
      </c>
      <c r="AC4" s="10">
        <f t="shared" ref="AC4:AC14" si="24">Q4</f>
        <v>1.0484352611563074E-3</v>
      </c>
      <c r="AD4" s="10">
        <f t="shared" ref="AD4:AD11" si="25">R4*3</f>
        <v>1.5727470204609886E-3</v>
      </c>
      <c r="AE4" s="10">
        <f t="shared" ref="AE4:AE11" si="26">S4</f>
        <v>2.7495218946447955E-4</v>
      </c>
      <c r="AF4" s="10">
        <f t="shared" ref="AF4:AF11" si="27">T4</f>
        <v>1.9193013235819031E-4</v>
      </c>
      <c r="AG4" s="10">
        <f t="shared" ref="AG4:AG11" si="28">U4</f>
        <v>0.29160755798816701</v>
      </c>
      <c r="AH4" s="10">
        <f t="shared" ref="AH4:AH11" si="29">V4</f>
        <v>5.0445342294626416E-5</v>
      </c>
      <c r="AI4" s="10">
        <f t="shared" ref="AI4:AI11" si="30">W4</f>
        <v>3.5479716290146422E-2</v>
      </c>
      <c r="AJ4" s="10">
        <f t="shared" ref="AJ4:AJ11" si="31">X4</f>
        <v>1.8207052572500164E-4</v>
      </c>
      <c r="AK4" s="10">
        <f t="shared" ref="AK4:AK11" si="32">Y4</f>
        <v>9.4442999975000825E-4</v>
      </c>
      <c r="AL4" s="10">
        <f t="shared" ref="AL4:AL8" si="33">SUM(Z4:AK4)</f>
        <v>2.906193676306974</v>
      </c>
      <c r="AM4" s="10">
        <f t="shared" si="13"/>
        <v>0.7970884897927849</v>
      </c>
      <c r="AN4" s="10">
        <f t="shared" si="14"/>
        <v>3.115791643587107E-4</v>
      </c>
      <c r="AO4" s="10">
        <f t="shared" si="15"/>
        <v>0.65336083576210913</v>
      </c>
      <c r="AP4" s="10">
        <f t="shared" ref="AP4:AP14" si="34">Q4*1</f>
        <v>1.0484352611563074E-3</v>
      </c>
      <c r="AQ4" s="10">
        <f t="shared" ref="AQ4:AQ11" si="35">R4*2</f>
        <v>1.0484980136406591E-3</v>
      </c>
      <c r="AR4" s="10">
        <f t="shared" ref="AR4:AR11" si="36">S4*1</f>
        <v>2.7495218946447955E-4</v>
      </c>
      <c r="AS4" s="10">
        <f t="shared" ref="AS4:AS11" si="37">T4*1</f>
        <v>1.9193013235819031E-4</v>
      </c>
      <c r="AT4" s="10">
        <f t="shared" ref="AT4:AT11" si="38">U4*1</f>
        <v>0.29160755798816701</v>
      </c>
      <c r="AU4" s="10">
        <f t="shared" ref="AU4:AU11" si="39">V4*1</f>
        <v>5.0445342294626416E-5</v>
      </c>
      <c r="AV4" s="10">
        <f t="shared" ref="AV4:AV11" si="40">W4*2</f>
        <v>7.0959432580292844E-2</v>
      </c>
      <c r="AW4" s="10">
        <f t="shared" ref="AW4:AW11" si="41">X4*2</f>
        <v>3.6414105145000328E-4</v>
      </c>
      <c r="AX4" s="10">
        <f t="shared" ref="AX4:AX11" si="42">Y4*1</f>
        <v>9.4442999975000825E-4</v>
      </c>
      <c r="AY4">
        <f t="shared" si="16"/>
        <v>2.7527415207117047</v>
      </c>
      <c r="AZ4" s="12">
        <f t="shared" si="17"/>
        <v>2.1941785815339867</v>
      </c>
      <c r="BA4" s="12">
        <f t="shared" si="18"/>
        <v>8.5769690271887949E-4</v>
      </c>
      <c r="BB4" s="12">
        <f t="shared" si="19"/>
        <v>1.7985335006092587</v>
      </c>
      <c r="BC4" s="12">
        <f t="shared" ref="BC4:BC14" si="43">AP4*AY4</f>
        <v>2.886071275163187E-3</v>
      </c>
      <c r="BD4" s="12">
        <f t="shared" ref="BD4:BD11" si="44">AY4*AQ4</f>
        <v>2.8862440165323897E-3</v>
      </c>
      <c r="BE4" s="12">
        <f t="shared" ref="BE4:BE11" si="45">AR4*AY4</f>
        <v>7.5687230814946418E-4</v>
      </c>
      <c r="BF4" s="12">
        <f t="shared" ref="BF4:BF11" si="46">AS4*AY4</f>
        <v>5.2833404441808356E-4</v>
      </c>
      <c r="BG4" s="12">
        <f t="shared" ref="BG4:BG11" si="47">AT4*AY4</f>
        <v>0.80272023262737346</v>
      </c>
      <c r="BH4" s="12">
        <f t="shared" ref="BH4:BH11" si="48">AU4*AY4</f>
        <v>1.3886298826093238E-4</v>
      </c>
      <c r="BI4" s="12">
        <f t="shared" ref="BI4:BI11" si="49">AV4*AY4</f>
        <v>0.19533297634991501</v>
      </c>
      <c r="BJ4" s="12">
        <f t="shared" ref="BJ4:BJ11" si="50">AW4*AY4</f>
        <v>1.0023861917220411E-3</v>
      </c>
      <c r="BK4" s="12">
        <f t="shared" ref="BK4:BK11" si="51">AX4*AY4</f>
        <v>2.5997716737175929E-3</v>
      </c>
      <c r="BL4" s="34">
        <f t="shared" ref="BL4:BL11" si="52">AZ4+BB4+BD4</f>
        <v>3.9955983261597776</v>
      </c>
      <c r="BM4" s="34"/>
      <c r="BN4" s="34"/>
      <c r="BO4" s="34">
        <f t="shared" ref="BO4:BO11" si="53">BK4+BJ4+BI4+BH4+BG4</f>
        <v>1.001794229830989</v>
      </c>
      <c r="BP4" s="34"/>
      <c r="BQ4" s="34"/>
      <c r="BR4" s="2">
        <f t="shared" ref="BR4:BR11" si="54">BG4/(BG4+BI4+BJ4)*100</f>
        <v>80.347904211634699</v>
      </c>
      <c r="BS4" s="2">
        <f t="shared" ref="BS4:BS11" si="55">BI4/(BG4+BI4+BJ4)*100</f>
        <v>19.551762413869518</v>
      </c>
      <c r="BT4" s="2">
        <f t="shared" ref="BT4:BT11" si="56">BJ4/(BG4+BI4+BJ4)*100</f>
        <v>0.10033337449578741</v>
      </c>
    </row>
    <row r="5" spans="1:72" x14ac:dyDescent="0.25">
      <c r="A5" s="3" t="s">
        <v>1</v>
      </c>
      <c r="B5" s="9">
        <v>47.496555511013938</v>
      </c>
      <c r="C5" s="9">
        <v>0</v>
      </c>
      <c r="D5" s="9">
        <v>33.638761533563972</v>
      </c>
      <c r="E5" s="9">
        <v>3.4360672525947364E-2</v>
      </c>
      <c r="F5" s="9">
        <f t="shared" si="20"/>
        <v>3.8186389804986343E-2</v>
      </c>
      <c r="G5" s="9">
        <v>2.35808536942776E-2</v>
      </c>
      <c r="H5" s="9">
        <v>2.3580853694277603E-3</v>
      </c>
      <c r="I5" s="9">
        <v>16.304475982900513</v>
      </c>
      <c r="J5" s="9">
        <v>2.6949547079174398E-3</v>
      </c>
      <c r="K5" s="9">
        <v>2.2118840765232384</v>
      </c>
      <c r="L5" s="9">
        <v>1.4485381555056239E-2</v>
      </c>
      <c r="M5" s="9">
        <v>0.2708429481457027</v>
      </c>
      <c r="N5" s="10">
        <f t="shared" si="21"/>
        <v>0.79055518493698296</v>
      </c>
      <c r="O5" s="10">
        <f t="shared" si="22"/>
        <v>0</v>
      </c>
      <c r="P5" s="10">
        <f t="shared" si="0"/>
        <v>0.32992116058811272</v>
      </c>
      <c r="Q5" s="10">
        <f t="shared" si="23"/>
        <v>4.7822787092480679E-4</v>
      </c>
      <c r="R5" s="10">
        <f t="shared" si="1"/>
        <v>2.3912824726023135E-4</v>
      </c>
      <c r="S5" s="10">
        <f t="shared" si="2"/>
        <v>3.3240560606537353E-4</v>
      </c>
      <c r="T5" s="10">
        <f t="shared" si="3"/>
        <v>5.8513284601185121E-5</v>
      </c>
      <c r="U5" s="10">
        <f t="shared" si="4"/>
        <v>0.29073601966655693</v>
      </c>
      <c r="V5" s="10">
        <f t="shared" si="5"/>
        <v>1.7576173664106434E-5</v>
      </c>
      <c r="W5" s="10">
        <f t="shared" si="6"/>
        <v>3.5687061576689875E-2</v>
      </c>
      <c r="X5" s="10">
        <f t="shared" si="7"/>
        <v>1.5377262797299616E-4</v>
      </c>
      <c r="Y5" s="10">
        <f t="shared" si="8"/>
        <v>2.6138095748475458E-3</v>
      </c>
      <c r="Z5" s="10">
        <f t="shared" si="9"/>
        <v>1.5811103698739659</v>
      </c>
      <c r="AA5" s="10">
        <f t="shared" si="10"/>
        <v>0</v>
      </c>
      <c r="AB5" s="10">
        <f t="shared" si="11"/>
        <v>0.98976348176433815</v>
      </c>
      <c r="AC5" s="10">
        <f t="shared" si="24"/>
        <v>4.7822787092480679E-4</v>
      </c>
      <c r="AD5" s="10">
        <f t="shared" si="25"/>
        <v>7.1738474178069411E-4</v>
      </c>
      <c r="AE5" s="10">
        <f t="shared" si="26"/>
        <v>3.3240560606537353E-4</v>
      </c>
      <c r="AF5" s="10">
        <f t="shared" si="27"/>
        <v>5.8513284601185121E-5</v>
      </c>
      <c r="AG5" s="10">
        <f t="shared" si="28"/>
        <v>0.29073601966655693</v>
      </c>
      <c r="AH5" s="10">
        <f t="shared" si="29"/>
        <v>1.7576173664106434E-5</v>
      </c>
      <c r="AI5" s="10">
        <f t="shared" si="30"/>
        <v>3.5687061576689875E-2</v>
      </c>
      <c r="AJ5" s="10">
        <f t="shared" si="31"/>
        <v>1.5377262797299616E-4</v>
      </c>
      <c r="AK5" s="10">
        <f t="shared" si="32"/>
        <v>2.6138095748475458E-3</v>
      </c>
      <c r="AL5" s="10">
        <f t="shared" si="33"/>
        <v>2.9016686227614072</v>
      </c>
      <c r="AM5" s="10">
        <f t="shared" si="13"/>
        <v>0.79055518493698296</v>
      </c>
      <c r="AN5" s="10">
        <f t="shared" si="14"/>
        <v>0</v>
      </c>
      <c r="AO5" s="10">
        <f t="shared" si="15"/>
        <v>0.65984232117622543</v>
      </c>
      <c r="AP5" s="10">
        <f t="shared" si="34"/>
        <v>4.7822787092480679E-4</v>
      </c>
      <c r="AQ5" s="10">
        <f t="shared" si="35"/>
        <v>4.782564945204627E-4</v>
      </c>
      <c r="AR5" s="10">
        <f t="shared" si="36"/>
        <v>3.3240560606537353E-4</v>
      </c>
      <c r="AS5" s="10">
        <f t="shared" si="37"/>
        <v>5.8513284601185121E-5</v>
      </c>
      <c r="AT5" s="10">
        <f t="shared" si="38"/>
        <v>0.29073601966655693</v>
      </c>
      <c r="AU5" s="10">
        <f t="shared" si="39"/>
        <v>1.7576173664106434E-5</v>
      </c>
      <c r="AV5" s="10">
        <f t="shared" si="40"/>
        <v>7.1374123153379751E-2</v>
      </c>
      <c r="AW5" s="10">
        <f t="shared" si="41"/>
        <v>3.0754525594599232E-4</v>
      </c>
      <c r="AX5" s="10">
        <f t="shared" si="42"/>
        <v>2.6138095748475458E-3</v>
      </c>
      <c r="AY5">
        <f t="shared" si="16"/>
        <v>2.7570343275059113</v>
      </c>
      <c r="AZ5" s="12">
        <f t="shared" si="17"/>
        <v>2.1795877826590462</v>
      </c>
      <c r="BA5" s="12">
        <f t="shared" si="18"/>
        <v>0</v>
      </c>
      <c r="BB5" s="12">
        <f t="shared" si="19"/>
        <v>1.8192079302240343</v>
      </c>
      <c r="BC5" s="12">
        <f t="shared" si="43"/>
        <v>1.3184906565097585E-3</v>
      </c>
      <c r="BD5" s="12">
        <f t="shared" si="44"/>
        <v>1.3185695727455583E-3</v>
      </c>
      <c r="BE5" s="12">
        <f t="shared" si="45"/>
        <v>9.1645366657764195E-4</v>
      </c>
      <c r="BF5" s="12">
        <f t="shared" si="46"/>
        <v>1.6132313426059041E-4</v>
      </c>
      <c r="BG5" s="12">
        <f t="shared" si="47"/>
        <v>0.80156918646313113</v>
      </c>
      <c r="BH5" s="12">
        <f t="shared" si="48"/>
        <v>4.8458114138146792E-5</v>
      </c>
      <c r="BI5" s="12">
        <f t="shared" si="49"/>
        <v>0.19678090762950243</v>
      </c>
      <c r="BJ5" s="12">
        <f t="shared" si="50"/>
        <v>8.4791282790469232E-4</v>
      </c>
      <c r="BK5" s="12">
        <f t="shared" si="51"/>
        <v>7.2063627234183148E-3</v>
      </c>
      <c r="BL5" s="34">
        <f t="shared" si="52"/>
        <v>4.0001142824558258</v>
      </c>
      <c r="BM5" s="34"/>
      <c r="BN5" s="34"/>
      <c r="BO5" s="34">
        <f t="shared" si="53"/>
        <v>1.0064528277580946</v>
      </c>
      <c r="BP5" s="34"/>
      <c r="BQ5" s="34"/>
      <c r="BR5" s="2">
        <f t="shared" si="54"/>
        <v>80.221255538080399</v>
      </c>
      <c r="BS5" s="2">
        <f t="shared" si="55"/>
        <v>19.693885122526225</v>
      </c>
      <c r="BT5" s="2">
        <f t="shared" si="56"/>
        <v>8.4859339393390423E-2</v>
      </c>
    </row>
    <row r="6" spans="1:72" x14ac:dyDescent="0.25">
      <c r="A6" s="1" t="s">
        <v>41</v>
      </c>
      <c r="B6" s="2">
        <v>48.41029306165656</v>
      </c>
      <c r="C6" s="2">
        <v>1.3147825383393957E-2</v>
      </c>
      <c r="D6" s="2">
        <v>33.052958766396856</v>
      </c>
      <c r="E6" s="2">
        <v>2.4272908400111929E-2</v>
      </c>
      <c r="F6" s="9">
        <f t="shared" si="20"/>
        <v>2.697545402138039E-2</v>
      </c>
      <c r="G6" s="2">
        <v>6.4053508278073129E-3</v>
      </c>
      <c r="H6" s="2">
        <v>0</v>
      </c>
      <c r="I6" s="2">
        <v>15.749409190667064</v>
      </c>
      <c r="J6" s="2">
        <v>3.3375249050153898E-2</v>
      </c>
      <c r="K6" s="2">
        <v>2.6494553766177726</v>
      </c>
      <c r="L6" s="2">
        <v>1.7193310116745946E-2</v>
      </c>
      <c r="M6" s="2">
        <v>4.3488960883533864E-2</v>
      </c>
      <c r="N6" s="10">
        <f t="shared" ref="N6" si="57">B6/60.08</f>
        <v>0.80576386587311188</v>
      </c>
      <c r="O6" s="10">
        <f t="shared" ref="O6" si="58">C6/79.87</f>
        <v>1.6461531718284659E-4</v>
      </c>
      <c r="P6" s="10">
        <f t="shared" si="0"/>
        <v>0.32417574309922381</v>
      </c>
      <c r="Q6" s="10">
        <f t="shared" si="23"/>
        <v>3.3782753514421618E-4</v>
      </c>
      <c r="R6" s="10">
        <f t="shared" si="1"/>
        <v>1.6892387764656767E-4</v>
      </c>
      <c r="S6" s="10">
        <f t="shared" si="2"/>
        <v>9.0292512373940133E-5</v>
      </c>
      <c r="T6" s="10">
        <f t="shared" si="3"/>
        <v>0</v>
      </c>
      <c r="U6" s="10">
        <f t="shared" si="4"/>
        <v>0.28083825233001186</v>
      </c>
      <c r="V6" s="10">
        <f t="shared" si="5"/>
        <v>2.1766939966186586E-4</v>
      </c>
      <c r="W6" s="10">
        <f t="shared" si="6"/>
        <v>4.2746940571438734E-2</v>
      </c>
      <c r="X6" s="10">
        <f t="shared" si="7"/>
        <v>1.8251921567670855E-4</v>
      </c>
      <c r="Y6" s="10">
        <f t="shared" si="8"/>
        <v>4.1969659219777904E-4</v>
      </c>
      <c r="Z6" s="10">
        <f t="shared" si="9"/>
        <v>1.6115277317462238</v>
      </c>
      <c r="AA6" s="10">
        <f t="shared" si="10"/>
        <v>3.2923063436569318E-4</v>
      </c>
      <c r="AB6" s="10">
        <f t="shared" si="11"/>
        <v>0.97252722929767144</v>
      </c>
      <c r="AC6" s="10">
        <f t="shared" si="24"/>
        <v>3.3782753514421618E-4</v>
      </c>
      <c r="AD6" s="10">
        <f t="shared" ref="AD6" si="59">R6*3</f>
        <v>5.0677163293970297E-4</v>
      </c>
      <c r="AE6" s="10">
        <f t="shared" ref="AE6" si="60">S6</f>
        <v>9.0292512373940133E-5</v>
      </c>
      <c r="AF6" s="10">
        <f t="shared" ref="AF6" si="61">T6</f>
        <v>0</v>
      </c>
      <c r="AG6" s="10">
        <f t="shared" ref="AG6" si="62">U6</f>
        <v>0.28083825233001186</v>
      </c>
      <c r="AH6" s="10">
        <f t="shared" ref="AH6" si="63">V6</f>
        <v>2.1766939966186586E-4</v>
      </c>
      <c r="AI6" s="10">
        <f t="shared" ref="AI6" si="64">W6</f>
        <v>4.2746940571438734E-2</v>
      </c>
      <c r="AJ6" s="10">
        <f t="shared" ref="AJ6" si="65">X6</f>
        <v>1.8251921567670855E-4</v>
      </c>
      <c r="AK6" s="10">
        <f t="shared" ref="AK6" si="66">Y6</f>
        <v>4.1969659219777904E-4</v>
      </c>
      <c r="AL6" s="10">
        <f t="shared" si="33"/>
        <v>2.9097241614677056</v>
      </c>
      <c r="AM6" s="10">
        <f t="shared" si="13"/>
        <v>0.80576386587311188</v>
      </c>
      <c r="AN6" s="10">
        <f t="shared" si="14"/>
        <v>1.6461531718284659E-4</v>
      </c>
      <c r="AO6" s="10">
        <f t="shared" si="15"/>
        <v>0.64835148619844762</v>
      </c>
      <c r="AP6" s="10">
        <f t="shared" si="34"/>
        <v>3.3782753514421618E-4</v>
      </c>
      <c r="AQ6" s="10">
        <f t="shared" ref="AQ6" si="67">R6*2</f>
        <v>3.3784775529313533E-4</v>
      </c>
      <c r="AR6" s="10">
        <f t="shared" ref="AR6" si="68">S6*1</f>
        <v>9.0292512373940133E-5</v>
      </c>
      <c r="AS6" s="10">
        <f t="shared" ref="AS6" si="69">T6*1</f>
        <v>0</v>
      </c>
      <c r="AT6" s="10">
        <f t="shared" ref="AT6" si="70">U6*1</f>
        <v>0.28083825233001186</v>
      </c>
      <c r="AU6" s="10">
        <f t="shared" ref="AU6" si="71">V6*1</f>
        <v>2.1766939966186586E-4</v>
      </c>
      <c r="AV6" s="10">
        <f t="shared" ref="AV6" si="72">W6*2</f>
        <v>8.5493881142877468E-2</v>
      </c>
      <c r="AW6" s="10">
        <f t="shared" ref="AW6" si="73">X6*2</f>
        <v>3.6503843135341711E-4</v>
      </c>
      <c r="AX6" s="10">
        <f t="shared" ref="AX6" si="74">Y6*1</f>
        <v>4.1969659219777904E-4</v>
      </c>
      <c r="AY6">
        <f t="shared" si="16"/>
        <v>2.7494015088924058</v>
      </c>
      <c r="AZ6" s="12">
        <f t="shared" si="17"/>
        <v>2.2153683886425117</v>
      </c>
      <c r="BA6" s="12">
        <f t="shared" si="18"/>
        <v>4.5259360144932041E-4</v>
      </c>
      <c r="BB6" s="12">
        <f t="shared" si="19"/>
        <v>1.7825785544466457</v>
      </c>
      <c r="BC6" s="12">
        <f t="shared" si="43"/>
        <v>9.2882353487091021E-4</v>
      </c>
      <c r="BD6" s="12">
        <f t="shared" ref="BD6" si="75">AY6*AQ6</f>
        <v>9.2887912817885855E-4</v>
      </c>
      <c r="BE6" s="12">
        <f t="shared" ref="BE6" si="76">AR6*AY6</f>
        <v>2.4825036976259721E-4</v>
      </c>
      <c r="BF6" s="12">
        <f t="shared" ref="BF6" si="77">AS6*AY6</f>
        <v>0</v>
      </c>
      <c r="BG6" s="12">
        <f t="shared" ref="BG6" si="78">AT6*AY6</f>
        <v>0.77213711471084079</v>
      </c>
      <c r="BH6" s="12">
        <f t="shared" ref="BH6" si="79">AU6*AY6</f>
        <v>5.9846057587003816E-4</v>
      </c>
      <c r="BI6" s="12">
        <f t="shared" ref="BI6" si="80">AV6*AY6</f>
        <v>0.23505700581529532</v>
      </c>
      <c r="BJ6" s="12">
        <f t="shared" ref="BJ6" si="81">AW6*AY6</f>
        <v>1.0036372139668019E-3</v>
      </c>
      <c r="BK6" s="12">
        <f t="shared" ref="BK6" si="82">AX6*AY6</f>
        <v>1.1539144438655743E-3</v>
      </c>
      <c r="BL6" s="34">
        <f t="shared" ref="BL6" si="83">AZ6+BB6+BD6</f>
        <v>3.9988758222173364</v>
      </c>
      <c r="BM6" s="34"/>
      <c r="BN6" s="34"/>
      <c r="BO6" s="34">
        <f t="shared" ref="BO6" si="84">BK6+BJ6+BI6+BH6+BG6</f>
        <v>1.0099501327598386</v>
      </c>
      <c r="BP6" s="34"/>
      <c r="BQ6" s="34"/>
      <c r="BR6" s="2">
        <f t="shared" ref="BR6" si="85">BG6/(BG6+BI6+BJ6)*100</f>
        <v>76.585878988820895</v>
      </c>
      <c r="BS6" s="2">
        <f t="shared" ref="BS6" si="86">BI6/(BG6+BI6+BJ6)*100</f>
        <v>23.314573357332264</v>
      </c>
      <c r="BT6" s="2">
        <f t="shared" ref="BT6" si="87">BJ6/(BG6+BI6+BJ6)*100</f>
        <v>9.9547653846848105E-2</v>
      </c>
    </row>
    <row r="7" spans="1:72" x14ac:dyDescent="0.25">
      <c r="A7" s="3" t="s">
        <v>14</v>
      </c>
      <c r="B7" s="9">
        <v>45.062432474921643</v>
      </c>
      <c r="C7" s="9">
        <v>1.3379582088753456E-3</v>
      </c>
      <c r="D7" s="9">
        <v>35.139799908349858</v>
      </c>
      <c r="E7" s="9">
        <v>0.110381552232216</v>
      </c>
      <c r="F7" s="9">
        <f t="shared" si="20"/>
        <v>0.12267143425775093</v>
      </c>
      <c r="G7" s="9">
        <v>1.0703665671002765E-2</v>
      </c>
      <c r="H7" s="9">
        <v>6.0208119399390563E-3</v>
      </c>
      <c r="I7" s="9">
        <v>18.155758404886221</v>
      </c>
      <c r="J7" s="9">
        <v>1.772794626759833E-2</v>
      </c>
      <c r="K7" s="9">
        <v>1.2325939999264122</v>
      </c>
      <c r="L7" s="9">
        <v>1.4717540297628803E-2</v>
      </c>
      <c r="M7" s="9">
        <v>0.24852573729859545</v>
      </c>
      <c r="N7" s="10">
        <f t="shared" si="21"/>
        <v>0.75004048726567318</v>
      </c>
      <c r="O7" s="10">
        <f t="shared" si="22"/>
        <v>1.6751699122015094E-5</v>
      </c>
      <c r="P7" s="10">
        <f t="shared" si="0"/>
        <v>0.34464299635494172</v>
      </c>
      <c r="Q7" s="10">
        <f t="shared" si="23"/>
        <v>1.5362776928631316E-3</v>
      </c>
      <c r="R7" s="10">
        <f t="shared" si="1"/>
        <v>7.6818482220396354E-4</v>
      </c>
      <c r="S7" s="10">
        <f t="shared" si="2"/>
        <v>1.5088336158729582E-4</v>
      </c>
      <c r="T7" s="10">
        <f t="shared" si="3"/>
        <v>1.4939979999848777E-4</v>
      </c>
      <c r="U7" s="10">
        <f t="shared" si="4"/>
        <v>0.32374747512279284</v>
      </c>
      <c r="V7" s="10">
        <f t="shared" si="5"/>
        <v>1.1561955434421397E-4</v>
      </c>
      <c r="W7" s="10">
        <f t="shared" si="6"/>
        <v>1.9886963535437435E-2</v>
      </c>
      <c r="X7" s="10">
        <f t="shared" si="7"/>
        <v>1.5623715814892572E-4</v>
      </c>
      <c r="Y7" s="10">
        <f t="shared" si="8"/>
        <v>2.3984340600134669E-3</v>
      </c>
      <c r="Z7" s="10">
        <f t="shared" si="9"/>
        <v>1.5000809745313464</v>
      </c>
      <c r="AA7" s="10">
        <f t="shared" si="10"/>
        <v>3.3503398244030188E-5</v>
      </c>
      <c r="AB7" s="10">
        <f t="shared" si="11"/>
        <v>1.0339289890648251</v>
      </c>
      <c r="AC7" s="10">
        <f t="shared" si="24"/>
        <v>1.5362776928631316E-3</v>
      </c>
      <c r="AD7" s="10">
        <f t="shared" si="25"/>
        <v>2.3045544666118905E-3</v>
      </c>
      <c r="AE7" s="10">
        <f t="shared" si="26"/>
        <v>1.5088336158729582E-4</v>
      </c>
      <c r="AF7" s="10">
        <f t="shared" si="27"/>
        <v>1.4939979999848777E-4</v>
      </c>
      <c r="AG7" s="10">
        <f t="shared" si="28"/>
        <v>0.32374747512279284</v>
      </c>
      <c r="AH7" s="10">
        <f t="shared" si="29"/>
        <v>1.1561955434421397E-4</v>
      </c>
      <c r="AI7" s="10">
        <f t="shared" si="30"/>
        <v>1.9886963535437435E-2</v>
      </c>
      <c r="AJ7" s="10">
        <f t="shared" si="31"/>
        <v>1.5623715814892572E-4</v>
      </c>
      <c r="AK7" s="10">
        <f t="shared" si="32"/>
        <v>2.3984340600134669E-3</v>
      </c>
      <c r="AL7" s="10">
        <f t="shared" si="33"/>
        <v>2.8844893117462123</v>
      </c>
      <c r="AM7" s="10">
        <f t="shared" si="13"/>
        <v>0.75004048726567318</v>
      </c>
      <c r="AN7" s="10">
        <f t="shared" si="14"/>
        <v>1.6751699122015094E-5</v>
      </c>
      <c r="AO7" s="10">
        <f t="shared" si="15"/>
        <v>0.68928599270988344</v>
      </c>
      <c r="AP7" s="10">
        <f t="shared" si="34"/>
        <v>1.5362776928631316E-3</v>
      </c>
      <c r="AQ7" s="10">
        <f t="shared" si="35"/>
        <v>1.5363696444079271E-3</v>
      </c>
      <c r="AR7" s="10">
        <f t="shared" si="36"/>
        <v>1.5088336158729582E-4</v>
      </c>
      <c r="AS7" s="10">
        <f t="shared" si="37"/>
        <v>1.4939979999848777E-4</v>
      </c>
      <c r="AT7" s="10">
        <f t="shared" si="38"/>
        <v>0.32374747512279284</v>
      </c>
      <c r="AU7" s="10">
        <f t="shared" si="39"/>
        <v>1.1561955434421397E-4</v>
      </c>
      <c r="AV7" s="10">
        <f t="shared" si="40"/>
        <v>3.9773927070874869E-2</v>
      </c>
      <c r="AW7" s="10">
        <f t="shared" si="41"/>
        <v>3.1247431629785144E-4</v>
      </c>
      <c r="AX7" s="10">
        <f t="shared" si="42"/>
        <v>2.3984340600134669E-3</v>
      </c>
      <c r="AY7">
        <f t="shared" si="16"/>
        <v>2.7734545478890889</v>
      </c>
      <c r="AZ7" s="12">
        <f t="shared" si="17"/>
        <v>2.0802032005079294</v>
      </c>
      <c r="BA7" s="12">
        <f t="shared" si="18"/>
        <v>4.6460076114822418E-5</v>
      </c>
      <c r="BB7" s="12">
        <f t="shared" si="19"/>
        <v>1.9117033712774716</v>
      </c>
      <c r="BC7" s="12">
        <f t="shared" si="43"/>
        <v>4.2607963540918095E-3</v>
      </c>
      <c r="BD7" s="12">
        <f t="shared" si="44"/>
        <v>4.2610513775219079E-3</v>
      </c>
      <c r="BE7" s="12">
        <f t="shared" si="45"/>
        <v>4.1846814539507946E-4</v>
      </c>
      <c r="BF7" s="12">
        <f t="shared" si="46"/>
        <v>4.1435355475952619E-4</v>
      </c>
      <c r="BG7" s="12">
        <f t="shared" si="47"/>
        <v>0.89789890724691945</v>
      </c>
      <c r="BH7" s="12">
        <f t="shared" si="48"/>
        <v>3.206655788208699E-4</v>
      </c>
      <c r="BI7" s="12">
        <f t="shared" si="49"/>
        <v>0.11031117892212686</v>
      </c>
      <c r="BJ7" s="12">
        <f t="shared" si="50"/>
        <v>8.6663331363480975E-4</v>
      </c>
      <c r="BK7" s="12">
        <f t="shared" si="51"/>
        <v>6.6519478515564417E-3</v>
      </c>
      <c r="BL7" s="34">
        <f t="shared" si="52"/>
        <v>3.9961676231629228</v>
      </c>
      <c r="BM7" s="34"/>
      <c r="BN7" s="34"/>
      <c r="BO7" s="34">
        <f t="shared" si="53"/>
        <v>1.0160493329130584</v>
      </c>
      <c r="BP7" s="34"/>
      <c r="BQ7" s="34"/>
      <c r="BR7" s="2">
        <f t="shared" si="54"/>
        <v>88.982224038152538</v>
      </c>
      <c r="BS7" s="2">
        <f t="shared" si="55"/>
        <v>10.931892173538557</v>
      </c>
      <c r="BT7" s="2">
        <f t="shared" si="56"/>
        <v>8.5883788308891193E-2</v>
      </c>
    </row>
    <row r="8" spans="1:72" x14ac:dyDescent="0.25">
      <c r="A8" s="3" t="s">
        <v>42</v>
      </c>
      <c r="B8" s="9">
        <v>45.011103530387551</v>
      </c>
      <c r="C8" s="9">
        <v>9.0299795320463918E-3</v>
      </c>
      <c r="D8" s="9">
        <v>35.332637690465681</v>
      </c>
      <c r="E8" s="9">
        <v>0.12976415031237037</v>
      </c>
      <c r="F8" s="9">
        <f t="shared" si="20"/>
        <v>0.1442120908081497</v>
      </c>
      <c r="G8" s="9">
        <v>5.4514320878650449E-2</v>
      </c>
      <c r="H8" s="9">
        <v>1.6722184318604432E-2</v>
      </c>
      <c r="I8" s="9">
        <v>17.984709234659068</v>
      </c>
      <c r="J8" s="9">
        <v>2.1404395927813669E-2</v>
      </c>
      <c r="K8" s="9">
        <v>1.29061818570989</v>
      </c>
      <c r="L8" s="9">
        <v>1.0702197963906835E-2</v>
      </c>
      <c r="M8" s="9">
        <v>0.13879412984441677</v>
      </c>
      <c r="N8" s="10">
        <f t="shared" ref="N8" si="88">B8/60.08</f>
        <v>0.74918614398115102</v>
      </c>
      <c r="O8" s="10">
        <f t="shared" ref="O8" si="89">C8/79.87</f>
        <v>1.1305846415483149E-4</v>
      </c>
      <c r="P8" s="10">
        <f t="shared" si="0"/>
        <v>0.34653430453575601</v>
      </c>
      <c r="Q8" s="10">
        <f t="shared" si="23"/>
        <v>1.8060424538952036E-3</v>
      </c>
      <c r="R8" s="10">
        <f t="shared" si="1"/>
        <v>9.0307527589798798E-4</v>
      </c>
      <c r="S8" s="10">
        <f t="shared" si="2"/>
        <v>7.6845673637793133E-4</v>
      </c>
      <c r="T8" s="10">
        <f t="shared" si="3"/>
        <v>4.1494253892318691E-4</v>
      </c>
      <c r="U8" s="10">
        <f t="shared" si="4"/>
        <v>0.32069738292901334</v>
      </c>
      <c r="V8" s="10">
        <f t="shared" si="5"/>
        <v>1.3959692120141961E-4</v>
      </c>
      <c r="W8" s="10">
        <f t="shared" si="6"/>
        <v>2.0823139491931108E-2</v>
      </c>
      <c r="X8" s="10">
        <f t="shared" si="7"/>
        <v>1.1361144335357574E-4</v>
      </c>
      <c r="Y8" s="10">
        <f t="shared" si="8"/>
        <v>1.3394530963560776E-3</v>
      </c>
      <c r="Z8" s="10">
        <f t="shared" si="9"/>
        <v>1.498372287962302</v>
      </c>
      <c r="AA8" s="10">
        <f t="shared" si="10"/>
        <v>2.2611692830966297E-4</v>
      </c>
      <c r="AB8" s="10">
        <f t="shared" si="11"/>
        <v>1.039602913607268</v>
      </c>
      <c r="AC8" s="10">
        <f t="shared" si="24"/>
        <v>1.8060424538952036E-3</v>
      </c>
      <c r="AD8" s="10">
        <f t="shared" ref="AD8" si="90">R8*3</f>
        <v>2.7092258276939637E-3</v>
      </c>
      <c r="AE8" s="10">
        <f t="shared" ref="AE8" si="91">S8</f>
        <v>7.6845673637793133E-4</v>
      </c>
      <c r="AF8" s="10">
        <f t="shared" ref="AF8" si="92">T8</f>
        <v>4.1494253892318691E-4</v>
      </c>
      <c r="AG8" s="10">
        <f t="shared" ref="AG8" si="93">U8</f>
        <v>0.32069738292901334</v>
      </c>
      <c r="AH8" s="10">
        <f t="shared" ref="AH8" si="94">V8</f>
        <v>1.3959692120141961E-4</v>
      </c>
      <c r="AI8" s="10">
        <f t="shared" ref="AI8" si="95">W8</f>
        <v>2.0823139491931108E-2</v>
      </c>
      <c r="AJ8" s="10">
        <f t="shared" ref="AJ8" si="96">X8</f>
        <v>1.1361144335357574E-4</v>
      </c>
      <c r="AK8" s="10">
        <f t="shared" ref="AK8" si="97">Y8</f>
        <v>1.3394530963560776E-3</v>
      </c>
      <c r="AL8" s="10">
        <f t="shared" si="33"/>
        <v>2.8870131699366253</v>
      </c>
      <c r="AM8" s="10">
        <f t="shared" si="13"/>
        <v>0.74918614398115102</v>
      </c>
      <c r="AN8" s="10">
        <f t="shared" si="14"/>
        <v>1.1305846415483149E-4</v>
      </c>
      <c r="AO8" s="10">
        <f t="shared" si="15"/>
        <v>0.69306860907151202</v>
      </c>
      <c r="AP8" s="10">
        <f t="shared" si="34"/>
        <v>1.8060424538952036E-3</v>
      </c>
      <c r="AQ8" s="10">
        <f t="shared" ref="AQ8" si="98">R8*2</f>
        <v>1.806150551795976E-3</v>
      </c>
      <c r="AR8" s="10">
        <f t="shared" ref="AR8" si="99">S8*1</f>
        <v>7.6845673637793133E-4</v>
      </c>
      <c r="AS8" s="10">
        <f t="shared" ref="AS8" si="100">T8*1</f>
        <v>4.1494253892318691E-4</v>
      </c>
      <c r="AT8" s="10">
        <f t="shared" ref="AT8" si="101">U8*1</f>
        <v>0.32069738292901334</v>
      </c>
      <c r="AU8" s="10">
        <f t="shared" ref="AU8" si="102">V8*1</f>
        <v>1.3959692120141961E-4</v>
      </c>
      <c r="AV8" s="10">
        <f t="shared" ref="AV8" si="103">W8*2</f>
        <v>4.1646278983862216E-2</v>
      </c>
      <c r="AW8" s="10">
        <f t="shared" ref="AW8" si="104">X8*2</f>
        <v>2.2722288670715148E-4</v>
      </c>
      <c r="AX8" s="10">
        <f t="shared" ref="AX8" si="105">Y8*1</f>
        <v>1.3394530963560776E-3</v>
      </c>
      <c r="AY8">
        <f t="shared" si="16"/>
        <v>2.7710299638763383</v>
      </c>
      <c r="AZ8" s="12">
        <f t="shared" si="17"/>
        <v>2.0760172534927421</v>
      </c>
      <c r="BA8" s="12">
        <f t="shared" si="18"/>
        <v>3.1328839184287699E-4</v>
      </c>
      <c r="BB8" s="12">
        <f t="shared" si="19"/>
        <v>1.9205138827592561</v>
      </c>
      <c r="BC8" s="12">
        <f t="shared" si="43"/>
        <v>5.0045977557763594E-3</v>
      </c>
      <c r="BD8" s="12">
        <f t="shared" ref="BD8" si="106">AY8*AQ8</f>
        <v>5.0048972982984314E-3</v>
      </c>
      <c r="BE8" s="12">
        <f t="shared" ref="BE8" si="107">AR8*AY8</f>
        <v>2.1294166424458681E-3</v>
      </c>
      <c r="BF8" s="12">
        <f t="shared" ref="BF8" si="108">AS8*AY8</f>
        <v>1.1498182086430748E-3</v>
      </c>
      <c r="BG8" s="12">
        <f t="shared" ref="BG8" si="109">AT8*AY8</f>
        <v>0.88866205743302007</v>
      </c>
      <c r="BH8" s="12">
        <f t="shared" ref="BH8" si="110">AU8*AY8</f>
        <v>3.8682725151401785E-4</v>
      </c>
      <c r="BI8" s="12">
        <f t="shared" ref="BI8" si="111">AV8*AY8</f>
        <v>0.11540308694823562</v>
      </c>
      <c r="BJ8" s="12">
        <f t="shared" ref="BJ8" si="112">AW8*AY8</f>
        <v>6.2964142754399523E-4</v>
      </c>
      <c r="BK8" s="12">
        <f t="shared" ref="BK8" si="113">AX8*AY8</f>
        <v>3.7116646652096312E-3</v>
      </c>
      <c r="BL8" s="34">
        <f t="shared" ref="BL8" si="114">AZ8+BB8+BD8</f>
        <v>4.0015360335502965</v>
      </c>
      <c r="BM8" s="34"/>
      <c r="BN8" s="34"/>
      <c r="BO8" s="34">
        <f t="shared" ref="BO8" si="115">BK8+BJ8+BI8+BH8+BG8</f>
        <v>1.0087932777255233</v>
      </c>
      <c r="BP8" s="34"/>
      <c r="BQ8" s="34"/>
      <c r="BR8" s="2">
        <f t="shared" ref="BR8" si="116">BG8/(BG8+BI8+BJ8)*100</f>
        <v>88.450947490249916</v>
      </c>
      <c r="BS8" s="2">
        <f t="shared" ref="BS8" si="117">BI8/(BG8+BI8+BJ8)*100</f>
        <v>11.486382588850983</v>
      </c>
      <c r="BT8" s="2">
        <f t="shared" ref="BT8" si="118">BJ8/(BG8+BI8+BJ8)*100</f>
        <v>6.2669920899123724E-2</v>
      </c>
    </row>
    <row r="9" spans="1:72" x14ac:dyDescent="0.25">
      <c r="A9" s="3" t="s">
        <v>43</v>
      </c>
      <c r="B9" s="9">
        <v>45.371847106441152</v>
      </c>
      <c r="C9" s="9">
        <v>3.0825314284182594E-2</v>
      </c>
      <c r="D9" s="9">
        <v>35.13750770632857</v>
      </c>
      <c r="E9" s="9">
        <v>0.1246414881925644</v>
      </c>
      <c r="F9" s="9">
        <f t="shared" si="20"/>
        <v>0.13851907148792453</v>
      </c>
      <c r="G9" s="9">
        <v>6.70115527917013E-3</v>
      </c>
      <c r="H9" s="9">
        <v>7.0362130431286356E-3</v>
      </c>
      <c r="I9" s="9">
        <v>17.768783338247516</v>
      </c>
      <c r="J9" s="9">
        <v>2.4124159005012462E-2</v>
      </c>
      <c r="K9" s="9">
        <v>1.4286863055190715</v>
      </c>
      <c r="L9" s="9">
        <v>1.3067252794381751E-2</v>
      </c>
      <c r="M9" s="9">
        <v>8.6779960865253178E-2</v>
      </c>
      <c r="N9" s="10">
        <f t="shared" ref="N9:N10" si="119">B9/60.08</f>
        <v>0.75519053106593126</v>
      </c>
      <c r="O9" s="10">
        <f t="shared" ref="O9:O10" si="120">C9/79.87</f>
        <v>3.8594358688096394E-4</v>
      </c>
      <c r="P9" s="10">
        <f t="shared" ref="P9:P10" si="121">D9/101.96</f>
        <v>0.34462051496987617</v>
      </c>
      <c r="Q9" s="10">
        <f t="shared" si="23"/>
        <v>1.734745834273687E-3</v>
      </c>
      <c r="R9" s="10">
        <f t="shared" si="1"/>
        <v>8.6742483241232721E-4</v>
      </c>
      <c r="S9" s="10">
        <f t="shared" si="2"/>
        <v>9.4462296013111502E-5</v>
      </c>
      <c r="T9" s="10">
        <f t="shared" si="3"/>
        <v>1.7459585714959394E-4</v>
      </c>
      <c r="U9" s="10">
        <f t="shared" si="4"/>
        <v>0.31684706380612548</v>
      </c>
      <c r="V9" s="10">
        <f t="shared" si="5"/>
        <v>1.5733489209556159E-4</v>
      </c>
      <c r="W9" s="10">
        <f t="shared" si="6"/>
        <v>2.305076323844904E-2</v>
      </c>
      <c r="X9" s="10">
        <f t="shared" si="7"/>
        <v>1.3871818253059182E-4</v>
      </c>
      <c r="Y9" s="10">
        <f t="shared" si="8"/>
        <v>8.3748273369285058E-4</v>
      </c>
      <c r="Z9" s="10">
        <f t="shared" si="9"/>
        <v>1.5103810621318625</v>
      </c>
      <c r="AA9" s="10">
        <f t="shared" si="10"/>
        <v>7.7188717376192788E-4</v>
      </c>
      <c r="AB9" s="10">
        <f t="shared" si="11"/>
        <v>1.0338615449096284</v>
      </c>
      <c r="AC9" s="10">
        <f t="shared" si="24"/>
        <v>1.734745834273687E-3</v>
      </c>
      <c r="AD9" s="10">
        <f t="shared" ref="AD9:AD10" si="122">R9*3</f>
        <v>2.6022744972369815E-3</v>
      </c>
      <c r="AE9" s="10">
        <f t="shared" ref="AE9:AE10" si="123">S9</f>
        <v>9.4462296013111502E-5</v>
      </c>
      <c r="AF9" s="10">
        <f t="shared" ref="AF9:AF10" si="124">T9</f>
        <v>1.7459585714959394E-4</v>
      </c>
      <c r="AG9" s="10">
        <f t="shared" ref="AG9:AG10" si="125">U9</f>
        <v>0.31684706380612548</v>
      </c>
      <c r="AH9" s="10">
        <f t="shared" ref="AH9:AH10" si="126">V9</f>
        <v>1.5733489209556159E-4</v>
      </c>
      <c r="AI9" s="10">
        <f t="shared" ref="AI9:AI10" si="127">W9</f>
        <v>2.305076323844904E-2</v>
      </c>
      <c r="AJ9" s="10">
        <f t="shared" ref="AJ9:AJ10" si="128">X9</f>
        <v>1.3871818253059182E-4</v>
      </c>
      <c r="AK9" s="10">
        <f t="shared" ref="AK9:AK10" si="129">Y9</f>
        <v>8.3748273369285058E-4</v>
      </c>
      <c r="AL9" s="10">
        <f t="shared" ref="AL9:AL10" si="130">SUM(Z9:AK9)</f>
        <v>2.8906519355528197</v>
      </c>
      <c r="AM9" s="10">
        <f t="shared" si="13"/>
        <v>0.75519053106593126</v>
      </c>
      <c r="AN9" s="10">
        <f t="shared" si="14"/>
        <v>3.8594358688096394E-4</v>
      </c>
      <c r="AO9" s="10">
        <f t="shared" si="15"/>
        <v>0.68924102993975234</v>
      </c>
      <c r="AP9" s="10">
        <f t="shared" si="34"/>
        <v>1.734745834273687E-3</v>
      </c>
      <c r="AQ9" s="10">
        <f t="shared" ref="AQ9:AQ10" si="131">R9*2</f>
        <v>1.7348496648246544E-3</v>
      </c>
      <c r="AR9" s="10">
        <f t="shared" ref="AR9:AR10" si="132">S9*1</f>
        <v>9.4462296013111502E-5</v>
      </c>
      <c r="AS9" s="10">
        <f t="shared" ref="AS9:AS10" si="133">T9*1</f>
        <v>1.7459585714959394E-4</v>
      </c>
      <c r="AT9" s="10">
        <f t="shared" ref="AT9:AT10" si="134">U9*1</f>
        <v>0.31684706380612548</v>
      </c>
      <c r="AU9" s="10">
        <f t="shared" ref="AU9:AU10" si="135">V9*1</f>
        <v>1.5733489209556159E-4</v>
      </c>
      <c r="AV9" s="10">
        <f t="shared" ref="AV9:AV10" si="136">W9*2</f>
        <v>4.610152647689808E-2</v>
      </c>
      <c r="AW9" s="10">
        <f t="shared" ref="AW9:AW10" si="137">X9*2</f>
        <v>2.7743636506118364E-4</v>
      </c>
      <c r="AX9" s="10">
        <f t="shared" ref="AX9:AX10" si="138">Y9*1</f>
        <v>8.3748273369285058E-4</v>
      </c>
      <c r="AY9">
        <f t="shared" ref="AY9:AY10" si="139">8/AL9</f>
        <v>2.7675417789343939</v>
      </c>
      <c r="AZ9" s="12">
        <f t="shared" ref="AZ9:AZ10" si="140">AM9*AY9</f>
        <v>2.0900213457806172</v>
      </c>
      <c r="BA9" s="12">
        <f t="shared" ref="BA9:BA10" si="141">AN9*AY9</f>
        <v>1.0681150010048639E-3</v>
      </c>
      <c r="BB9" s="12">
        <f t="shared" ref="BB9:BB10" si="142">AO9*AY9</f>
        <v>1.907503346114036</v>
      </c>
      <c r="BC9" s="12">
        <f t="shared" si="43"/>
        <v>4.8009815721848292E-3</v>
      </c>
      <c r="BD9" s="12">
        <f t="shared" ref="BD9:BD10" si="143">AY9*AQ9</f>
        <v>4.8012689275725613E-3</v>
      </c>
      <c r="BE9" s="12">
        <f t="shared" ref="BE9:BE10" si="144">AR9*AY9</f>
        <v>2.6142835075035391E-4</v>
      </c>
      <c r="BF9" s="12">
        <f t="shared" ref="BF9:BF10" si="145">AS9*AY9</f>
        <v>4.8320132909036254E-4</v>
      </c>
      <c r="BG9" s="12">
        <f t="shared" ref="BG9:BG10" si="146">AT9*AY9</f>
        <v>0.87688748661614391</v>
      </c>
      <c r="BH9" s="12">
        <f t="shared" ref="BH9:BH10" si="147">AU9*AY9</f>
        <v>4.3543088715860141E-4</v>
      </c>
      <c r="BI9" s="12">
        <f t="shared" ref="BI9:BI10" si="148">AV9*AY9</f>
        <v>0.12758790059746558</v>
      </c>
      <c r="BJ9" s="12">
        <f t="shared" ref="BJ9:BJ10" si="149">AW9*AY9</f>
        <v>7.6781673130252011E-4</v>
      </c>
      <c r="BK9" s="12">
        <f t="shared" ref="BK9:BK10" si="150">AX9*AY9</f>
        <v>2.3177684546311509E-3</v>
      </c>
      <c r="BL9" s="34">
        <f t="shared" ref="BL9:BL10" si="151">AZ9+BB9+BD9</f>
        <v>4.0023259608222252</v>
      </c>
      <c r="BM9" s="34"/>
      <c r="BN9" s="34"/>
      <c r="BO9" s="34">
        <f t="shared" ref="BO9:BO10" si="152">BK9+BJ9+BI9+BH9+BG9</f>
        <v>1.0079964032867017</v>
      </c>
      <c r="BP9" s="34"/>
      <c r="BQ9" s="34"/>
      <c r="BR9" s="2">
        <f t="shared" ref="BR9:BR10" si="153">BG9/(BG9+BI9+BJ9)*100</f>
        <v>87.231376762851312</v>
      </c>
      <c r="BS9" s="2">
        <f t="shared" ref="BS9:BS10" si="154">BI9/(BG9+BI9+BJ9)*100</f>
        <v>12.692242046180249</v>
      </c>
      <c r="BT9" s="2">
        <f t="shared" ref="BT9:BT10" si="155">BJ9/(BG9+BI9+BJ9)*100</f>
        <v>7.638119096844917E-2</v>
      </c>
    </row>
    <row r="10" spans="1:72" x14ac:dyDescent="0.25">
      <c r="A10" s="3" t="s">
        <v>44</v>
      </c>
      <c r="B10" s="9">
        <v>46.483691168480995</v>
      </c>
      <c r="C10" s="9">
        <v>2.3475595441710098E-3</v>
      </c>
      <c r="D10" s="9">
        <v>34.259948621982552</v>
      </c>
      <c r="E10" s="9">
        <v>0.15158527342361375</v>
      </c>
      <c r="F10" s="9">
        <f t="shared" si="20"/>
        <v>0.1684627777665989</v>
      </c>
      <c r="G10" s="9">
        <v>7.8810927554312474E-2</v>
      </c>
      <c r="H10" s="9">
        <v>0</v>
      </c>
      <c r="I10" s="9">
        <v>17.114044442655828</v>
      </c>
      <c r="J10" s="9">
        <v>2.0792670248371802E-2</v>
      </c>
      <c r="K10" s="9">
        <v>1.7801208657799599</v>
      </c>
      <c r="L10" s="9">
        <v>7.7134099308476031E-3</v>
      </c>
      <c r="M10" s="9">
        <v>0.10094506039935343</v>
      </c>
      <c r="N10" s="10">
        <f t="shared" si="119"/>
        <v>0.7736965906871005</v>
      </c>
      <c r="O10" s="10">
        <f t="shared" si="120"/>
        <v>2.9392256719306494E-5</v>
      </c>
      <c r="P10" s="10">
        <f t="shared" si="121"/>
        <v>0.33601361928190032</v>
      </c>
      <c r="Q10" s="10">
        <f t="shared" si="23"/>
        <v>2.109746324615362E-3</v>
      </c>
      <c r="R10" s="10">
        <f t="shared" si="1"/>
        <v>1.0549363001227309E-3</v>
      </c>
      <c r="S10" s="10">
        <f t="shared" si="2"/>
        <v>1.1109518967340355E-3</v>
      </c>
      <c r="T10" s="10">
        <f t="shared" si="3"/>
        <v>0</v>
      </c>
      <c r="U10" s="10">
        <f t="shared" si="4"/>
        <v>0.30517197650955474</v>
      </c>
      <c r="V10" s="10">
        <f t="shared" si="5"/>
        <v>1.3560731917023282E-4</v>
      </c>
      <c r="W10" s="10">
        <f t="shared" si="6"/>
        <v>2.8720891671183607E-2</v>
      </c>
      <c r="X10" s="10">
        <f t="shared" si="7"/>
        <v>8.1883332599231456E-5</v>
      </c>
      <c r="Y10" s="10">
        <f t="shared" si="8"/>
        <v>9.7418510325567866E-4</v>
      </c>
      <c r="Z10" s="10">
        <f t="shared" si="9"/>
        <v>1.547393181374201</v>
      </c>
      <c r="AA10" s="10">
        <f t="shared" si="10"/>
        <v>5.8784513438612988E-5</v>
      </c>
      <c r="AB10" s="10">
        <f t="shared" si="11"/>
        <v>1.008040857845701</v>
      </c>
      <c r="AC10" s="10">
        <f t="shared" si="24"/>
        <v>2.109746324615362E-3</v>
      </c>
      <c r="AD10" s="10">
        <f t="shared" si="122"/>
        <v>3.1648089003681931E-3</v>
      </c>
      <c r="AE10" s="10">
        <f t="shared" si="123"/>
        <v>1.1109518967340355E-3</v>
      </c>
      <c r="AF10" s="10">
        <f t="shared" si="124"/>
        <v>0</v>
      </c>
      <c r="AG10" s="10">
        <f t="shared" si="125"/>
        <v>0.30517197650955474</v>
      </c>
      <c r="AH10" s="10">
        <f t="shared" si="126"/>
        <v>1.3560731917023282E-4</v>
      </c>
      <c r="AI10" s="10">
        <f t="shared" si="127"/>
        <v>2.8720891671183607E-2</v>
      </c>
      <c r="AJ10" s="10">
        <f t="shared" si="128"/>
        <v>8.1883332599231456E-5</v>
      </c>
      <c r="AK10" s="10">
        <f t="shared" si="129"/>
        <v>9.7418510325567866E-4</v>
      </c>
      <c r="AL10" s="10">
        <f t="shared" si="130"/>
        <v>2.8969628747908214</v>
      </c>
      <c r="AM10" s="10">
        <f t="shared" si="13"/>
        <v>0.7736965906871005</v>
      </c>
      <c r="AN10" s="10">
        <f t="shared" si="14"/>
        <v>2.9392256719306494E-5</v>
      </c>
      <c r="AO10" s="10">
        <f t="shared" si="15"/>
        <v>0.67202723856380064</v>
      </c>
      <c r="AP10" s="10">
        <f t="shared" si="34"/>
        <v>2.109746324615362E-3</v>
      </c>
      <c r="AQ10" s="10">
        <f t="shared" si="131"/>
        <v>2.1098726002454619E-3</v>
      </c>
      <c r="AR10" s="10">
        <f t="shared" si="132"/>
        <v>1.1109518967340355E-3</v>
      </c>
      <c r="AS10" s="10">
        <f t="shared" si="133"/>
        <v>0</v>
      </c>
      <c r="AT10" s="10">
        <f t="shared" si="134"/>
        <v>0.30517197650955474</v>
      </c>
      <c r="AU10" s="10">
        <f t="shared" si="135"/>
        <v>1.3560731917023282E-4</v>
      </c>
      <c r="AV10" s="10">
        <f t="shared" si="136"/>
        <v>5.7441783342367214E-2</v>
      </c>
      <c r="AW10" s="10">
        <f t="shared" si="137"/>
        <v>1.6376666519846291E-4</v>
      </c>
      <c r="AX10" s="10">
        <f t="shared" si="138"/>
        <v>9.7418510325567866E-4</v>
      </c>
      <c r="AY10">
        <f t="shared" si="139"/>
        <v>2.7615127793371013</v>
      </c>
      <c r="AZ10" s="12">
        <f t="shared" si="140"/>
        <v>2.1365730225119743</v>
      </c>
      <c r="BA10" s="12">
        <f t="shared" si="141"/>
        <v>8.1167092543921667E-5</v>
      </c>
      <c r="BB10" s="12">
        <f t="shared" si="142"/>
        <v>1.8558118073565584</v>
      </c>
      <c r="BC10" s="12">
        <f t="shared" si="43"/>
        <v>5.8260914365848024E-3</v>
      </c>
      <c r="BD10" s="12">
        <f t="shared" si="143"/>
        <v>5.826440148351042E-3</v>
      </c>
      <c r="BE10" s="12">
        <f t="shared" si="144"/>
        <v>3.067907860059831E-3</v>
      </c>
      <c r="BF10" s="12">
        <f t="shared" si="145"/>
        <v>0</v>
      </c>
      <c r="BG10" s="12">
        <f t="shared" si="146"/>
        <v>0.84273631302669705</v>
      </c>
      <c r="BH10" s="12">
        <f t="shared" si="147"/>
        <v>3.7448134486024303E-4</v>
      </c>
      <c r="BI10" s="12">
        <f t="shared" si="148"/>
        <v>0.15862621876786009</v>
      </c>
      <c r="BJ10" s="12">
        <f t="shared" si="149"/>
        <v>4.5224373877497583E-4</v>
      </c>
      <c r="BK10" s="12">
        <f t="shared" si="150"/>
        <v>2.69022461208039E-3</v>
      </c>
      <c r="BL10" s="34">
        <f t="shared" si="151"/>
        <v>3.9982112700168835</v>
      </c>
      <c r="BM10" s="34"/>
      <c r="BN10" s="34"/>
      <c r="BO10" s="34">
        <f t="shared" si="152"/>
        <v>1.0048794814902728</v>
      </c>
      <c r="BP10" s="34"/>
      <c r="BQ10" s="34"/>
      <c r="BR10" s="2">
        <f t="shared" si="153"/>
        <v>84.120970623342302</v>
      </c>
      <c r="BS10" s="2">
        <f t="shared" si="154"/>
        <v>15.833886926194801</v>
      </c>
      <c r="BT10" s="2">
        <f t="shared" si="155"/>
        <v>4.5142450462882878E-2</v>
      </c>
    </row>
    <row r="11" spans="1:72" x14ac:dyDescent="0.25">
      <c r="A11" s="3" t="s">
        <v>15</v>
      </c>
      <c r="B11" s="9">
        <v>55.59042960255946</v>
      </c>
      <c r="C11" s="9">
        <v>3.371282739369502E-3</v>
      </c>
      <c r="D11" s="9">
        <v>28.478573812549932</v>
      </c>
      <c r="E11" s="9">
        <v>7.9562272649120233E-2</v>
      </c>
      <c r="F11" s="9">
        <f t="shared" si="20"/>
        <v>8.842073608587328E-2</v>
      </c>
      <c r="G11" s="9">
        <v>1.5170772327162758E-2</v>
      </c>
      <c r="H11" s="9">
        <v>5.0569241090542526E-3</v>
      </c>
      <c r="I11" s="9">
        <v>10.246002501491791</v>
      </c>
      <c r="J11" s="9">
        <v>3.9106879776686226E-2</v>
      </c>
      <c r="K11" s="9">
        <v>5.3323579088607405</v>
      </c>
      <c r="L11" s="9">
        <v>4.6523701803299129E-2</v>
      </c>
      <c r="M11" s="9">
        <v>0.1638443411333578</v>
      </c>
      <c r="N11" s="10">
        <f t="shared" si="21"/>
        <v>0.92527346209320005</v>
      </c>
      <c r="O11" s="10">
        <f t="shared" si="22"/>
        <v>4.2209624882552924E-5</v>
      </c>
      <c r="P11" s="10">
        <f>D11/101.96</f>
        <v>0.27931123786337714</v>
      </c>
      <c r="Q11" s="10">
        <f t="shared" si="23"/>
        <v>1.107338519820741E-3</v>
      </c>
      <c r="R11" s="10">
        <f t="shared" si="1"/>
        <v>5.5370239893464388E-4</v>
      </c>
      <c r="S11" s="10">
        <f t="shared" si="2"/>
        <v>2.1385357100595938E-4</v>
      </c>
      <c r="T11" s="10">
        <f t="shared" si="3"/>
        <v>1.2548198781772338E-4</v>
      </c>
      <c r="U11" s="10">
        <f t="shared" si="4"/>
        <v>0.18270332563287789</v>
      </c>
      <c r="V11" s="10">
        <f t="shared" si="5"/>
        <v>2.5505041268301194E-4</v>
      </c>
      <c r="W11" s="10">
        <f t="shared" si="6"/>
        <v>8.6033525473713152E-2</v>
      </c>
      <c r="X11" s="10">
        <f t="shared" si="7"/>
        <v>4.938821847483984E-4</v>
      </c>
      <c r="Y11" s="10">
        <f t="shared" si="8"/>
        <v>1.5812038325936865E-3</v>
      </c>
      <c r="Z11" s="10">
        <f t="shared" si="9"/>
        <v>1.8505469241864001</v>
      </c>
      <c r="AA11" s="10">
        <f t="shared" si="10"/>
        <v>8.4419249765105848E-5</v>
      </c>
      <c r="AB11" s="10">
        <f t="shared" si="11"/>
        <v>0.83793371359013147</v>
      </c>
      <c r="AC11" s="10">
        <f t="shared" si="24"/>
        <v>1.107338519820741E-3</v>
      </c>
      <c r="AD11" s="10">
        <f t="shared" si="25"/>
        <v>1.6611071968039316E-3</v>
      </c>
      <c r="AE11" s="10">
        <f t="shared" si="26"/>
        <v>2.1385357100595938E-4</v>
      </c>
      <c r="AF11" s="10">
        <f t="shared" si="27"/>
        <v>1.2548198781772338E-4</v>
      </c>
      <c r="AG11" s="10">
        <f t="shared" si="28"/>
        <v>0.18270332563287789</v>
      </c>
      <c r="AH11" s="10">
        <f t="shared" si="29"/>
        <v>2.5505041268301194E-4</v>
      </c>
      <c r="AI11" s="10">
        <f t="shared" si="30"/>
        <v>8.6033525473713152E-2</v>
      </c>
      <c r="AJ11" s="10">
        <f t="shared" si="31"/>
        <v>4.938821847483984E-4</v>
      </c>
      <c r="AK11" s="10">
        <f t="shared" si="32"/>
        <v>1.5812038325936865E-3</v>
      </c>
      <c r="AL11" s="10">
        <f>SUM(Z11:AK11)</f>
        <v>2.9627398258383613</v>
      </c>
      <c r="AM11" s="10">
        <f t="shared" si="13"/>
        <v>0.92527346209320005</v>
      </c>
      <c r="AN11" s="10">
        <f t="shared" si="14"/>
        <v>4.2209624882552924E-5</v>
      </c>
      <c r="AO11" s="10">
        <f t="shared" si="15"/>
        <v>0.55862247572675428</v>
      </c>
      <c r="AP11" s="10">
        <f t="shared" si="34"/>
        <v>1.107338519820741E-3</v>
      </c>
      <c r="AQ11" s="10">
        <f t="shared" si="35"/>
        <v>1.1074047978692878E-3</v>
      </c>
      <c r="AR11" s="10">
        <f t="shared" si="36"/>
        <v>2.1385357100595938E-4</v>
      </c>
      <c r="AS11" s="10">
        <f t="shared" si="37"/>
        <v>1.2548198781772338E-4</v>
      </c>
      <c r="AT11" s="10">
        <f t="shared" si="38"/>
        <v>0.18270332563287789</v>
      </c>
      <c r="AU11" s="10">
        <f t="shared" si="39"/>
        <v>2.5505041268301194E-4</v>
      </c>
      <c r="AV11" s="10">
        <f t="shared" si="40"/>
        <v>0.1720670509474263</v>
      </c>
      <c r="AW11" s="10">
        <f t="shared" si="41"/>
        <v>9.8776436949679679E-4</v>
      </c>
      <c r="AX11" s="10">
        <f t="shared" si="42"/>
        <v>1.5812038325936865E-3</v>
      </c>
      <c r="AY11">
        <f>8/AL11</f>
        <v>2.7002033490187598</v>
      </c>
      <c r="AZ11" s="12">
        <f>AM11*AY11</f>
        <v>2.4984265011022413</v>
      </c>
      <c r="BA11" s="12">
        <f>AN11*AY11</f>
        <v>1.1397457046869498E-4</v>
      </c>
      <c r="BB11" s="12">
        <f>AO11*AY11</f>
        <v>1.5083942797945327</v>
      </c>
      <c r="BC11" s="12">
        <f t="shared" si="43"/>
        <v>2.9900391797174409E-3</v>
      </c>
      <c r="BD11" s="12">
        <f t="shared" si="44"/>
        <v>2.9902181439260935E-3</v>
      </c>
      <c r="BE11" s="12">
        <f t="shared" si="45"/>
        <v>5.7744812862991265E-4</v>
      </c>
      <c r="BF11" s="12">
        <f t="shared" si="46"/>
        <v>3.3882688374694788E-4</v>
      </c>
      <c r="BG11" s="12">
        <f t="shared" si="47"/>
        <v>0.49333613175076191</v>
      </c>
      <c r="BH11" s="12">
        <f t="shared" si="48"/>
        <v>6.8868797849528567E-4</v>
      </c>
      <c r="BI11" s="12">
        <f t="shared" si="49"/>
        <v>0.46461602722402207</v>
      </c>
      <c r="BJ11" s="12">
        <f t="shared" si="50"/>
        <v>2.6671646585566546E-3</v>
      </c>
      <c r="BK11" s="12">
        <f t="shared" si="51"/>
        <v>4.2695718842507705E-3</v>
      </c>
      <c r="BL11" s="34">
        <f t="shared" si="52"/>
        <v>4.0098109990407007</v>
      </c>
      <c r="BM11" s="34"/>
      <c r="BN11" s="34"/>
      <c r="BO11" s="34">
        <f t="shared" si="53"/>
        <v>0.96557758349608669</v>
      </c>
      <c r="BP11" s="34"/>
      <c r="BQ11" s="34"/>
      <c r="BR11" s="2">
        <f t="shared" si="54"/>
        <v>51.356049125143741</v>
      </c>
      <c r="BS11" s="2">
        <f t="shared" si="55"/>
        <v>48.366300343273302</v>
      </c>
      <c r="BT11" s="2">
        <f t="shared" si="56"/>
        <v>0.27765053158296515</v>
      </c>
    </row>
    <row r="12" spans="1:72" x14ac:dyDescent="0.25">
      <c r="A12" t="s">
        <v>46</v>
      </c>
      <c r="B12" s="2">
        <v>54.53486698772118</v>
      </c>
      <c r="C12" s="2">
        <v>2.5099813592051056E-2</v>
      </c>
      <c r="D12" s="2">
        <v>28.981918094288282</v>
      </c>
      <c r="E12" s="2">
        <v>8.2996716944382154E-2</v>
      </c>
      <c r="F12" s="9">
        <f t="shared" si="20"/>
        <v>9.2237571408969668E-2</v>
      </c>
      <c r="G12" s="2">
        <v>3.4470410666416783E-2</v>
      </c>
      <c r="H12" s="2">
        <v>1.0374589618047769E-2</v>
      </c>
      <c r="I12" s="2">
        <v>10.656042194459969</v>
      </c>
      <c r="J12" s="2">
        <v>3.0454440491688616E-2</v>
      </c>
      <c r="K12" s="2">
        <v>5.4111851462649803</v>
      </c>
      <c r="L12" s="2">
        <v>5.9570224258467849E-2</v>
      </c>
      <c r="M12" s="2">
        <v>0.17302138169453862</v>
      </c>
      <c r="N12" s="10">
        <f t="shared" ref="N12:N14" si="156">B12/60.08</f>
        <v>0.90770417755860822</v>
      </c>
      <c r="O12" s="10">
        <f t="shared" ref="O12:O14" si="157">C12/79.87</f>
        <v>3.1425833970265499E-4</v>
      </c>
      <c r="P12" s="10">
        <f t="shared" ref="P12:P14" si="158">D12/101.96</f>
        <v>0.28424792167799418</v>
      </c>
      <c r="Q12" s="10">
        <f t="shared" si="23"/>
        <v>1.1551387187805451E-3</v>
      </c>
      <c r="R12" s="10">
        <f t="shared" si="1"/>
        <v>5.776039289183397E-4</v>
      </c>
      <c r="S12" s="10">
        <f t="shared" si="2"/>
        <v>4.8590936941664482E-4</v>
      </c>
      <c r="T12" s="10">
        <f t="shared" si="3"/>
        <v>2.57433985559498E-4</v>
      </c>
      <c r="U12" s="10">
        <f t="shared" si="4"/>
        <v>0.19001501773288104</v>
      </c>
      <c r="V12" s="10">
        <f t="shared" si="5"/>
        <v>1.986202340813188E-4</v>
      </c>
      <c r="W12" s="10">
        <f t="shared" si="6"/>
        <v>8.7305342792271382E-2</v>
      </c>
      <c r="X12" s="10">
        <f t="shared" si="7"/>
        <v>6.323802999837351E-4</v>
      </c>
      <c r="Y12" s="10">
        <f t="shared" si="8"/>
        <v>1.6697682078222217E-3</v>
      </c>
      <c r="Z12" s="10">
        <f t="shared" si="9"/>
        <v>1.8154083551172164</v>
      </c>
      <c r="AA12" s="10">
        <f t="shared" si="10"/>
        <v>6.2851667940530998E-4</v>
      </c>
      <c r="AB12" s="10">
        <f t="shared" si="11"/>
        <v>0.85274376503398253</v>
      </c>
      <c r="AC12" s="10">
        <f t="shared" si="24"/>
        <v>1.1551387187805451E-3</v>
      </c>
      <c r="AD12" s="10">
        <f t="shared" ref="AD12:AD14" si="159">R12*3</f>
        <v>1.7328117867550191E-3</v>
      </c>
      <c r="AE12" s="10">
        <f t="shared" ref="AE12:AE14" si="160">S12</f>
        <v>4.8590936941664482E-4</v>
      </c>
      <c r="AF12" s="10">
        <f t="shared" ref="AF12:AF14" si="161">T12</f>
        <v>2.57433985559498E-4</v>
      </c>
      <c r="AG12" s="10">
        <f t="shared" ref="AG12:AG14" si="162">U12</f>
        <v>0.19001501773288104</v>
      </c>
      <c r="AH12" s="10">
        <f t="shared" ref="AH12:AH14" si="163">V12</f>
        <v>1.986202340813188E-4</v>
      </c>
      <c r="AI12" s="10">
        <f t="shared" ref="AI12:AI14" si="164">W12</f>
        <v>8.7305342792271382E-2</v>
      </c>
      <c r="AJ12" s="10">
        <f t="shared" ref="AJ12:AJ14" si="165">X12</f>
        <v>6.323802999837351E-4</v>
      </c>
      <c r="AK12" s="10">
        <f t="shared" ref="AK12:AK14" si="166">Y12</f>
        <v>1.6697682078222217E-3</v>
      </c>
      <c r="AL12" s="10">
        <f t="shared" ref="AL12:AL14" si="167">SUM(Z12:AK12)</f>
        <v>2.9522330599581559</v>
      </c>
      <c r="AM12" s="10">
        <f t="shared" si="13"/>
        <v>0.90770417755860822</v>
      </c>
      <c r="AN12" s="10">
        <f t="shared" si="14"/>
        <v>3.1425833970265499E-4</v>
      </c>
      <c r="AO12" s="10">
        <f t="shared" si="15"/>
        <v>0.56849584335598835</v>
      </c>
      <c r="AP12" s="10">
        <f t="shared" si="34"/>
        <v>1.1551387187805451E-3</v>
      </c>
      <c r="AQ12" s="10">
        <f t="shared" ref="AQ12:AQ14" si="168">R12*2</f>
        <v>1.1552078578366794E-3</v>
      </c>
      <c r="AR12" s="10">
        <f t="shared" ref="AR12:AR14" si="169">S12*1</f>
        <v>4.8590936941664482E-4</v>
      </c>
      <c r="AS12" s="10">
        <f t="shared" ref="AS12:AS14" si="170">T12*1</f>
        <v>2.57433985559498E-4</v>
      </c>
      <c r="AT12" s="10">
        <f t="shared" ref="AT12:AT14" si="171">U12*1</f>
        <v>0.19001501773288104</v>
      </c>
      <c r="AU12" s="10">
        <f t="shared" ref="AU12:AU14" si="172">V12*1</f>
        <v>1.986202340813188E-4</v>
      </c>
      <c r="AV12" s="10">
        <f t="shared" ref="AV12:AV14" si="173">W12*2</f>
        <v>0.17461068558454276</v>
      </c>
      <c r="AW12" s="10">
        <f t="shared" ref="AW12:AW14" si="174">X12*2</f>
        <v>1.2647605999674702E-3</v>
      </c>
      <c r="AX12" s="10">
        <f t="shared" ref="AX12:AX14" si="175">Y12*1</f>
        <v>1.6697682078222217E-3</v>
      </c>
      <c r="AY12">
        <f t="shared" ref="AY12:AY14" si="176">8/AL12</f>
        <v>2.709813160927542</v>
      </c>
      <c r="AZ12" s="12">
        <f t="shared" ref="AZ12:AZ14" si="177">AM12*AY12</f>
        <v>2.4597087265772268</v>
      </c>
      <c r="BA12" s="12">
        <f t="shared" ref="BA12:BA14" si="178">AN12*AY12</f>
        <v>8.5158138485749279E-4</v>
      </c>
      <c r="BB12" s="12">
        <f t="shared" ref="BB12:BB14" si="179">AO12*AY12</f>
        <v>1.5405175182586595</v>
      </c>
      <c r="BC12" s="12">
        <f t="shared" si="43"/>
        <v>3.1302101028484997E-3</v>
      </c>
      <c r="BD12" s="12">
        <f t="shared" ref="BD12:BD14" si="180">AY12*AQ12</f>
        <v>3.1303974567727468E-3</v>
      </c>
      <c r="BE12" s="12">
        <f t="shared" ref="BE12:BE14" si="181">AR12*AY12</f>
        <v>1.316723604263227E-3</v>
      </c>
      <c r="BF12" s="12">
        <f t="shared" ref="BF12:BF14" si="182">AS12*AY12</f>
        <v>6.9759800213915844E-4</v>
      </c>
      <c r="BG12" s="12">
        <f t="shared" ref="BG12:BG14" si="183">AT12*AY12</f>
        <v>0.51490519582644134</v>
      </c>
      <c r="BH12" s="12">
        <f t="shared" ref="BH12:BH14" si="184">AU12*AY12</f>
        <v>5.3822372434006677E-4</v>
      </c>
      <c r="BI12" s="12">
        <f t="shared" ref="BI12:BI14" si="185">AV12*AY12</f>
        <v>0.47316233383557499</v>
      </c>
      <c r="BJ12" s="12">
        <f t="shared" ref="BJ12:BJ14" si="186">AW12*AY12</f>
        <v>3.4272649192144647E-3</v>
      </c>
      <c r="BK12" s="12">
        <f t="shared" ref="BK12:BK14" si="187">AX12*AY12</f>
        <v>4.5247598652550514E-3</v>
      </c>
      <c r="BL12" s="34">
        <f t="shared" ref="BL12:BL14" si="188">AZ12+BB12+BD12</f>
        <v>4.0033566422926592</v>
      </c>
      <c r="BM12" s="34"/>
      <c r="BN12" s="34"/>
      <c r="BO12" s="34">
        <f t="shared" ref="BO12:BO14" si="189">BK12+BJ12+BI12+BH12+BG12</f>
        <v>0.99655777817082591</v>
      </c>
      <c r="BP12" s="34"/>
      <c r="BQ12" s="34"/>
      <c r="BR12" s="2">
        <f t="shared" ref="BR12:BR14" si="190">BG12/(BG12+BI12+BJ12)*100</f>
        <v>51.932213728254375</v>
      </c>
      <c r="BS12" s="2">
        <f t="shared" ref="BS12:BS14" si="191">BI12/(BG12+BI12+BJ12)*100</f>
        <v>47.722119815608373</v>
      </c>
      <c r="BT12" s="2">
        <f t="shared" ref="BT12:BT14" si="192">BJ12/(BG12+BI12+BJ12)*100</f>
        <v>0.34566645613727198</v>
      </c>
    </row>
    <row r="13" spans="1:72" x14ac:dyDescent="0.25">
      <c r="A13" t="s">
        <v>47</v>
      </c>
      <c r="B13" s="2">
        <v>55.509074483576939</v>
      </c>
      <c r="C13" s="2">
        <v>3.7079984898333424E-3</v>
      </c>
      <c r="D13" s="2">
        <v>28.324389191521501</v>
      </c>
      <c r="E13" s="2">
        <v>7.5171242112075945E-2</v>
      </c>
      <c r="F13" s="9">
        <f t="shared" si="20"/>
        <v>8.3540808208834486E-2</v>
      </c>
      <c r="G13" s="2">
        <v>2.1573809395393995E-2</v>
      </c>
      <c r="H13" s="2">
        <v>0</v>
      </c>
      <c r="I13" s="2">
        <v>9.9559759452025265</v>
      </c>
      <c r="J13" s="2">
        <v>5.0563615770454672E-2</v>
      </c>
      <c r="K13" s="2">
        <v>5.7497572946443016</v>
      </c>
      <c r="L13" s="2">
        <v>6.7081063588803211E-2</v>
      </c>
      <c r="M13" s="2">
        <v>0.24270535569818241</v>
      </c>
      <c r="N13" s="10">
        <f t="shared" si="156"/>
        <v>0.9239193489277121</v>
      </c>
      <c r="O13" s="10">
        <f t="shared" si="157"/>
        <v>4.6425422434372635E-5</v>
      </c>
      <c r="P13" s="10">
        <f t="shared" si="158"/>
        <v>0.27779903090939095</v>
      </c>
      <c r="Q13" s="10">
        <f t="shared" si="23"/>
        <v>1.0462246640511614E-3</v>
      </c>
      <c r="R13" s="10">
        <f t="shared" si="1"/>
        <v>5.231436421118072E-4</v>
      </c>
      <c r="S13" s="10">
        <f t="shared" si="2"/>
        <v>3.0411346765427116E-4</v>
      </c>
      <c r="T13" s="10">
        <f t="shared" si="3"/>
        <v>0</v>
      </c>
      <c r="U13" s="10">
        <f t="shared" si="4"/>
        <v>0.17753166806709214</v>
      </c>
      <c r="V13" s="10">
        <f t="shared" si="5"/>
        <v>3.2976988045688822E-4</v>
      </c>
      <c r="W13" s="10">
        <f t="shared" si="6"/>
        <v>9.2767946025238815E-2</v>
      </c>
      <c r="X13" s="10">
        <f t="shared" si="7"/>
        <v>7.1211320157965185E-4</v>
      </c>
      <c r="Y13" s="10">
        <f t="shared" si="8"/>
        <v>2.3422636141496081E-3</v>
      </c>
      <c r="Z13" s="10">
        <f t="shared" si="9"/>
        <v>1.8478386978554242</v>
      </c>
      <c r="AA13" s="10">
        <f t="shared" si="10"/>
        <v>9.2850844868745271E-5</v>
      </c>
      <c r="AB13" s="10">
        <f t="shared" si="11"/>
        <v>0.83339709272817286</v>
      </c>
      <c r="AC13" s="10">
        <f t="shared" si="24"/>
        <v>1.0462246640511614E-3</v>
      </c>
      <c r="AD13" s="10">
        <f t="shared" si="159"/>
        <v>1.5694309263354217E-3</v>
      </c>
      <c r="AE13" s="10">
        <f t="shared" si="160"/>
        <v>3.0411346765427116E-4</v>
      </c>
      <c r="AF13" s="10">
        <f t="shared" si="161"/>
        <v>0</v>
      </c>
      <c r="AG13" s="10">
        <f t="shared" si="162"/>
        <v>0.17753166806709214</v>
      </c>
      <c r="AH13" s="10">
        <f t="shared" si="163"/>
        <v>3.2976988045688822E-4</v>
      </c>
      <c r="AI13" s="10">
        <f t="shared" si="164"/>
        <v>9.2767946025238815E-2</v>
      </c>
      <c r="AJ13" s="10">
        <f t="shared" si="165"/>
        <v>7.1211320157965185E-4</v>
      </c>
      <c r="AK13" s="10">
        <f t="shared" si="166"/>
        <v>2.3422636141496081E-3</v>
      </c>
      <c r="AL13" s="10">
        <f t="shared" si="167"/>
        <v>2.9579321712750235</v>
      </c>
      <c r="AM13" s="10">
        <f t="shared" si="13"/>
        <v>0.9239193489277121</v>
      </c>
      <c r="AN13" s="10">
        <f t="shared" si="14"/>
        <v>4.6425422434372635E-5</v>
      </c>
      <c r="AO13" s="10">
        <f t="shared" si="15"/>
        <v>0.55559806181878191</v>
      </c>
      <c r="AP13" s="10">
        <f t="shared" si="34"/>
        <v>1.0462246640511614E-3</v>
      </c>
      <c r="AQ13" s="10">
        <f t="shared" si="168"/>
        <v>1.0462872842236144E-3</v>
      </c>
      <c r="AR13" s="10">
        <f t="shared" si="169"/>
        <v>3.0411346765427116E-4</v>
      </c>
      <c r="AS13" s="10">
        <f t="shared" si="170"/>
        <v>0</v>
      </c>
      <c r="AT13" s="10">
        <f t="shared" si="171"/>
        <v>0.17753166806709214</v>
      </c>
      <c r="AU13" s="10">
        <f t="shared" si="172"/>
        <v>3.2976988045688822E-4</v>
      </c>
      <c r="AV13" s="10">
        <f t="shared" si="173"/>
        <v>0.18553589205047763</v>
      </c>
      <c r="AW13" s="10">
        <f t="shared" si="174"/>
        <v>1.4242264031593037E-3</v>
      </c>
      <c r="AX13" s="10">
        <f t="shared" si="175"/>
        <v>2.3422636141496081E-3</v>
      </c>
      <c r="AY13">
        <f t="shared" si="176"/>
        <v>2.7045921058262743</v>
      </c>
      <c r="AZ13" s="12">
        <f t="shared" si="177"/>
        <v>2.4988249775300413</v>
      </c>
      <c r="BA13" s="12">
        <f t="shared" si="178"/>
        <v>1.2556183102565424E-4</v>
      </c>
      <c r="BB13" s="12">
        <f t="shared" si="179"/>
        <v>1.5026661320074559</v>
      </c>
      <c r="BC13" s="12">
        <f t="shared" si="43"/>
        <v>2.8296109673135168E-3</v>
      </c>
      <c r="BD13" s="12">
        <f t="shared" si="180"/>
        <v>2.8297803293375989E-3</v>
      </c>
      <c r="BE13" s="12">
        <f t="shared" si="181"/>
        <v>8.2250288389319585E-4</v>
      </c>
      <c r="BF13" s="12">
        <f t="shared" si="182"/>
        <v>0</v>
      </c>
      <c r="BG13" s="12">
        <f t="shared" si="183"/>
        <v>0.48015074798842788</v>
      </c>
      <c r="BH13" s="12">
        <f t="shared" si="184"/>
        <v>8.9189301542297404E-4</v>
      </c>
      <c r="BI13" s="12">
        <f t="shared" si="185"/>
        <v>0.50179890898715762</v>
      </c>
      <c r="BJ13" s="12">
        <f t="shared" si="186"/>
        <v>3.8519514868940014E-3</v>
      </c>
      <c r="BK13" s="12">
        <f t="shared" si="187"/>
        <v>6.3348676805931488E-3</v>
      </c>
      <c r="BL13" s="34">
        <f t="shared" si="188"/>
        <v>4.0043208898668343</v>
      </c>
      <c r="BM13" s="34"/>
      <c r="BN13" s="34"/>
      <c r="BO13" s="34">
        <f t="shared" si="189"/>
        <v>0.99302836915849579</v>
      </c>
      <c r="BP13" s="34"/>
      <c r="BQ13" s="34"/>
      <c r="BR13" s="2">
        <f t="shared" si="190"/>
        <v>48.706630610727281</v>
      </c>
      <c r="BS13" s="2">
        <f t="shared" si="191"/>
        <v>50.902626317459145</v>
      </c>
      <c r="BT13" s="2">
        <f t="shared" si="192"/>
        <v>0.39074307181358292</v>
      </c>
    </row>
    <row r="14" spans="1:72" x14ac:dyDescent="0.25">
      <c r="A14" t="s">
        <v>48</v>
      </c>
      <c r="B14" s="2">
        <v>54.79695782127704</v>
      </c>
      <c r="C14" s="2">
        <v>9.4352020649613646E-3</v>
      </c>
      <c r="D14" s="2">
        <v>29.064466018108845</v>
      </c>
      <c r="E14" s="2">
        <v>2.2914062157763315E-2</v>
      </c>
      <c r="F14" s="9">
        <f t="shared" si="20"/>
        <v>2.5465313838408683E-2</v>
      </c>
      <c r="G14" s="2">
        <v>2.8642577697204141E-2</v>
      </c>
      <c r="H14" s="2">
        <v>2.0218290139202926E-3</v>
      </c>
      <c r="I14" s="2">
        <v>10.593710089937691</v>
      </c>
      <c r="J14" s="2">
        <v>7.0764015487210221E-3</v>
      </c>
      <c r="K14" s="2">
        <v>5.2655166952530816</v>
      </c>
      <c r="L14" s="2">
        <v>6.5035499947769415E-2</v>
      </c>
      <c r="M14" s="2">
        <v>0.14422380299298085</v>
      </c>
      <c r="N14" s="10">
        <f t="shared" si="156"/>
        <v>0.91206654163244072</v>
      </c>
      <c r="O14" s="10">
        <f t="shared" si="157"/>
        <v>1.1813199029624846E-4</v>
      </c>
      <c r="P14" s="10">
        <f t="shared" si="158"/>
        <v>0.28505753254324095</v>
      </c>
      <c r="Q14" s="10">
        <f t="shared" si="23"/>
        <v>3.1891527011500791E-4</v>
      </c>
      <c r="R14" s="10">
        <f t="shared" si="1"/>
        <v>1.5946717914965672E-4</v>
      </c>
      <c r="S14" s="10">
        <f t="shared" si="2"/>
        <v>4.037577910516513E-4</v>
      </c>
      <c r="T14" s="10">
        <f t="shared" si="3"/>
        <v>5.0169454439709496E-5</v>
      </c>
      <c r="U14" s="10">
        <f t="shared" si="4"/>
        <v>0.18890353227420989</v>
      </c>
      <c r="V14" s="10">
        <f t="shared" si="5"/>
        <v>4.6151448175314818E-5</v>
      </c>
      <c r="W14" s="10">
        <f t="shared" si="6"/>
        <v>8.4955093501985837E-2</v>
      </c>
      <c r="X14" s="10">
        <f t="shared" si="7"/>
        <v>6.9039808861750965E-4</v>
      </c>
      <c r="Y14" s="10">
        <f t="shared" si="8"/>
        <v>1.3918529530301182E-3</v>
      </c>
      <c r="Z14" s="10">
        <f t="shared" si="9"/>
        <v>1.8241330832648814</v>
      </c>
      <c r="AA14" s="10">
        <f t="shared" si="10"/>
        <v>2.3626398059249692E-4</v>
      </c>
      <c r="AB14" s="10">
        <f t="shared" si="11"/>
        <v>0.85517259762972286</v>
      </c>
      <c r="AC14" s="10">
        <f t="shared" si="24"/>
        <v>3.1891527011500791E-4</v>
      </c>
      <c r="AD14" s="10">
        <f t="shared" si="159"/>
        <v>4.7840153744897014E-4</v>
      </c>
      <c r="AE14" s="10">
        <f t="shared" si="160"/>
        <v>4.037577910516513E-4</v>
      </c>
      <c r="AF14" s="10">
        <f t="shared" si="161"/>
        <v>5.0169454439709496E-5</v>
      </c>
      <c r="AG14" s="10">
        <f t="shared" si="162"/>
        <v>0.18890353227420989</v>
      </c>
      <c r="AH14" s="10">
        <f t="shared" si="163"/>
        <v>4.6151448175314818E-5</v>
      </c>
      <c r="AI14" s="10">
        <f t="shared" si="164"/>
        <v>8.4955093501985837E-2</v>
      </c>
      <c r="AJ14" s="10">
        <f t="shared" si="165"/>
        <v>6.9039808861750965E-4</v>
      </c>
      <c r="AK14" s="10">
        <f t="shared" si="166"/>
        <v>1.3918529530301182E-3</v>
      </c>
      <c r="AL14" s="10">
        <f t="shared" si="167"/>
        <v>2.9567802171942703</v>
      </c>
      <c r="AM14" s="10">
        <f t="shared" si="13"/>
        <v>0.91206654163244072</v>
      </c>
      <c r="AN14" s="10">
        <f t="shared" si="14"/>
        <v>1.1813199029624846E-4</v>
      </c>
      <c r="AO14" s="10">
        <f t="shared" si="15"/>
        <v>0.57011506508648191</v>
      </c>
      <c r="AP14" s="10">
        <f t="shared" si="34"/>
        <v>3.1891527011500791E-4</v>
      </c>
      <c r="AQ14" s="10">
        <f t="shared" si="168"/>
        <v>3.1893435829931344E-4</v>
      </c>
      <c r="AR14" s="10">
        <f t="shared" si="169"/>
        <v>4.037577910516513E-4</v>
      </c>
      <c r="AS14" s="10">
        <f t="shared" si="170"/>
        <v>5.0169454439709496E-5</v>
      </c>
      <c r="AT14" s="10">
        <f t="shared" si="171"/>
        <v>0.18890353227420989</v>
      </c>
      <c r="AU14" s="10">
        <f t="shared" si="172"/>
        <v>4.6151448175314818E-5</v>
      </c>
      <c r="AV14" s="10">
        <f t="shared" si="173"/>
        <v>0.16991018700397167</v>
      </c>
      <c r="AW14" s="10">
        <f t="shared" si="174"/>
        <v>1.3807961772350193E-3</v>
      </c>
      <c r="AX14" s="10">
        <f t="shared" si="175"/>
        <v>1.3918529530301182E-3</v>
      </c>
      <c r="AY14">
        <f t="shared" si="176"/>
        <v>2.7056458080578309</v>
      </c>
      <c r="AZ14" s="12">
        <f t="shared" si="177"/>
        <v>2.4677290150376163</v>
      </c>
      <c r="BA14" s="12">
        <f t="shared" si="178"/>
        <v>3.1962332434257298E-4</v>
      </c>
      <c r="BB14" s="12">
        <f t="shared" si="179"/>
        <v>1.5425294359618573</v>
      </c>
      <c r="BC14" s="12">
        <f t="shared" si="43"/>
        <v>8.6287176371230203E-4</v>
      </c>
      <c r="BD14" s="12">
        <f t="shared" si="180"/>
        <v>8.629234095781517E-4</v>
      </c>
      <c r="BE14" s="12">
        <f t="shared" si="181"/>
        <v>1.0924255748295899E-3</v>
      </c>
      <c r="BF14" s="12">
        <f t="shared" si="182"/>
        <v>1.3574077409734834E-4</v>
      </c>
      <c r="BG14" s="12">
        <f t="shared" si="183"/>
        <v>0.51110605022503319</v>
      </c>
      <c r="BH14" s="12">
        <f t="shared" si="184"/>
        <v>1.2486947229133877E-4</v>
      </c>
      <c r="BI14" s="12">
        <f t="shared" si="185"/>
        <v>0.45971678521361808</v>
      </c>
      <c r="BJ14" s="12">
        <f t="shared" si="186"/>
        <v>3.7359453887182079E-3</v>
      </c>
      <c r="BK14" s="12">
        <f t="shared" si="187"/>
        <v>3.7658611077988524E-3</v>
      </c>
      <c r="BL14" s="34">
        <f t="shared" si="188"/>
        <v>4.0111213744090515</v>
      </c>
      <c r="BM14" s="34"/>
      <c r="BN14" s="34"/>
      <c r="BO14" s="34">
        <f t="shared" si="189"/>
        <v>0.97844951140745962</v>
      </c>
      <c r="BP14" s="34"/>
      <c r="BQ14" s="34"/>
      <c r="BR14" s="2">
        <f t="shared" si="190"/>
        <v>52.444866362100854</v>
      </c>
      <c r="BS14" s="2">
        <f t="shared" si="191"/>
        <v>47.171786274742004</v>
      </c>
      <c r="BT14" s="2">
        <f t="shared" si="192"/>
        <v>0.38334736315715184</v>
      </c>
    </row>
    <row r="18" spans="37:55" x14ac:dyDescent="0.25">
      <c r="AK18" s="4"/>
    </row>
    <row r="23" spans="37:55" x14ac:dyDescent="0.25">
      <c r="AX23" s="11"/>
      <c r="AY23" s="11"/>
      <c r="BB23" s="11"/>
      <c r="BC23" s="11"/>
    </row>
  </sheetData>
  <mergeCells count="34">
    <mergeCell ref="BL8:BN8"/>
    <mergeCell ref="B1:M1"/>
    <mergeCell ref="AZ1:BK1"/>
    <mergeCell ref="BL6:BN6"/>
    <mergeCell ref="BO6:BQ6"/>
    <mergeCell ref="BL3:BN3"/>
    <mergeCell ref="BL4:BN4"/>
    <mergeCell ref="BL5:BN5"/>
    <mergeCell ref="BO8:BQ8"/>
    <mergeCell ref="BO3:BQ3"/>
    <mergeCell ref="BO4:BQ4"/>
    <mergeCell ref="BO5:BQ5"/>
    <mergeCell ref="BO7:BQ7"/>
    <mergeCell ref="BL7:BN7"/>
    <mergeCell ref="BR1:BT1"/>
    <mergeCell ref="AY1:AY2"/>
    <mergeCell ref="AM1:AX1"/>
    <mergeCell ref="Z1:AK1"/>
    <mergeCell ref="N1:Y1"/>
    <mergeCell ref="AL1:AL2"/>
    <mergeCell ref="BL1:BN2"/>
    <mergeCell ref="BO1:BQ2"/>
    <mergeCell ref="BL13:BN13"/>
    <mergeCell ref="BO13:BQ13"/>
    <mergeCell ref="BL14:BN14"/>
    <mergeCell ref="BO14:BQ14"/>
    <mergeCell ref="BL9:BN9"/>
    <mergeCell ref="BO9:BQ9"/>
    <mergeCell ref="BL10:BN10"/>
    <mergeCell ref="BO10:BQ10"/>
    <mergeCell ref="BL12:BN12"/>
    <mergeCell ref="BO12:BQ12"/>
    <mergeCell ref="BO11:BQ11"/>
    <mergeCell ref="BL11:BN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zoomScale="80" zoomScaleNormal="80" workbookViewId="0">
      <selection activeCell="D35" sqref="D35"/>
    </sheetView>
  </sheetViews>
  <sheetFormatPr defaultRowHeight="15" x14ac:dyDescent="0.25"/>
  <cols>
    <col min="1" max="1" width="21" bestFit="1" customWidth="1"/>
    <col min="2" max="2" width="23.7109375" bestFit="1" customWidth="1"/>
    <col min="3" max="3" width="21.5703125" bestFit="1" customWidth="1"/>
    <col min="4" max="4" width="9.28515625" bestFit="1" customWidth="1"/>
    <col min="5" max="5" width="9.28515625" customWidth="1"/>
    <col min="6" max="6" width="9.5703125" bestFit="1" customWidth="1"/>
    <col min="7" max="7" width="6.85546875" bestFit="1" customWidth="1"/>
  </cols>
  <sheetData>
    <row r="1" spans="1:7" x14ac:dyDescent="0.25">
      <c r="A1" s="19" t="s">
        <v>58</v>
      </c>
    </row>
    <row r="4" spans="1:7" x14ac:dyDescent="0.25">
      <c r="A4" t="s">
        <v>57</v>
      </c>
    </row>
    <row r="5" spans="1:7" x14ac:dyDescent="0.25">
      <c r="A5" t="s">
        <v>56</v>
      </c>
    </row>
    <row r="7" spans="1:7" x14ac:dyDescent="0.25">
      <c r="A7" s="24" t="s">
        <v>55</v>
      </c>
      <c r="B7" s="24" t="s">
        <v>54</v>
      </c>
      <c r="C7" s="24" t="s">
        <v>53</v>
      </c>
      <c r="D7" s="19"/>
      <c r="E7" s="19"/>
    </row>
    <row r="8" spans="1:7" x14ac:dyDescent="0.25">
      <c r="A8" t="s">
        <v>38</v>
      </c>
      <c r="B8" t="s">
        <v>40</v>
      </c>
      <c r="C8" t="s">
        <v>39</v>
      </c>
    </row>
    <row r="10" spans="1:7" x14ac:dyDescent="0.25">
      <c r="A10" t="s">
        <v>52</v>
      </c>
    </row>
    <row r="11" spans="1:7" x14ac:dyDescent="0.25">
      <c r="A11" t="s">
        <v>51</v>
      </c>
    </row>
    <row r="12" spans="1:7" x14ac:dyDescent="0.25">
      <c r="A12" t="s">
        <v>50</v>
      </c>
    </row>
    <row r="14" spans="1:7" x14ac:dyDescent="0.25">
      <c r="A14" s="22" t="str">
        <f>A8</f>
        <v>An</v>
      </c>
      <c r="B14" s="22" t="str">
        <f>B8</f>
        <v>Or</v>
      </c>
      <c r="C14" s="22" t="str">
        <f>C8</f>
        <v>Ab</v>
      </c>
      <c r="D14" s="22"/>
      <c r="E14" s="23"/>
      <c r="F14" s="22"/>
      <c r="G14" s="22"/>
    </row>
    <row r="15" spans="1:7" x14ac:dyDescent="0.25">
      <c r="A15" s="21">
        <v>100</v>
      </c>
      <c r="B15" s="21">
        <v>0</v>
      </c>
      <c r="C15" s="21">
        <v>0</v>
      </c>
      <c r="D15" s="21"/>
      <c r="E15" s="21"/>
      <c r="F15" s="20"/>
      <c r="G15" s="20"/>
    </row>
    <row r="16" spans="1:7" x14ac:dyDescent="0.25">
      <c r="A16" s="21">
        <v>0</v>
      </c>
      <c r="B16" s="21">
        <v>100</v>
      </c>
      <c r="C16" s="21">
        <v>0</v>
      </c>
      <c r="D16" s="21"/>
      <c r="E16" s="21"/>
      <c r="F16" s="20"/>
      <c r="G16" s="20"/>
    </row>
    <row r="17" spans="1:7" x14ac:dyDescent="0.25">
      <c r="A17" s="21">
        <v>0</v>
      </c>
      <c r="B17" s="21">
        <v>0</v>
      </c>
      <c r="C17" s="21">
        <v>100</v>
      </c>
      <c r="D17" s="21"/>
      <c r="E17" s="21"/>
      <c r="F17" s="20"/>
      <c r="G17" s="20"/>
    </row>
    <row r="18" spans="1:7" x14ac:dyDescent="0.25">
      <c r="A18" s="21">
        <v>50</v>
      </c>
      <c r="B18" s="21">
        <v>50</v>
      </c>
      <c r="C18" s="21">
        <v>0</v>
      </c>
      <c r="D18" s="21"/>
      <c r="E18" s="21"/>
      <c r="F18" s="20"/>
      <c r="G18" s="20"/>
    </row>
    <row r="19" spans="1:7" x14ac:dyDescent="0.25">
      <c r="A19" s="21">
        <v>50</v>
      </c>
      <c r="B19" s="21">
        <v>0</v>
      </c>
      <c r="C19" s="21">
        <v>50</v>
      </c>
      <c r="D19" s="21"/>
      <c r="E19" s="21"/>
      <c r="F19" s="20"/>
      <c r="G19" s="20"/>
    </row>
    <row r="20" spans="1:7" x14ac:dyDescent="0.25">
      <c r="A20" s="21">
        <v>0</v>
      </c>
      <c r="B20" s="21">
        <v>50</v>
      </c>
      <c r="C20" s="21">
        <v>50</v>
      </c>
      <c r="D20" s="21"/>
      <c r="E20" s="21"/>
      <c r="F20" s="20"/>
      <c r="G20" s="20"/>
    </row>
    <row r="21" spans="1:7" x14ac:dyDescent="0.25">
      <c r="A21" s="20">
        <f>33 + 1/3</f>
        <v>33.333333333333336</v>
      </c>
      <c r="B21" s="20">
        <f>33 + 1/3</f>
        <v>33.333333333333336</v>
      </c>
      <c r="C21" s="20">
        <f>33 + 1/3</f>
        <v>33.333333333333336</v>
      </c>
      <c r="D21" s="21"/>
      <c r="E21" s="21"/>
      <c r="F21" s="20"/>
      <c r="G21" s="20"/>
    </row>
    <row r="22" spans="1:7" x14ac:dyDescent="0.25">
      <c r="F22" s="18" t="str">
        <f t="shared" ref="F22:F53" si="0">IF(B22="", "", B22 +C22/2)</f>
        <v/>
      </c>
      <c r="G22" s="18" t="str">
        <f t="shared" ref="G22:G53" si="1">IF(C22="", "", SQRT(3)/2*C22)</f>
        <v/>
      </c>
    </row>
    <row r="23" spans="1:7" x14ac:dyDescent="0.25">
      <c r="F23" s="18" t="str">
        <f t="shared" si="0"/>
        <v/>
      </c>
      <c r="G23" s="18" t="str">
        <f t="shared" si="1"/>
        <v/>
      </c>
    </row>
    <row r="24" spans="1:7" x14ac:dyDescent="0.25">
      <c r="F24" s="18" t="str">
        <f t="shared" si="0"/>
        <v/>
      </c>
      <c r="G24" s="18" t="str">
        <f t="shared" si="1"/>
        <v/>
      </c>
    </row>
    <row r="25" spans="1:7" x14ac:dyDescent="0.25">
      <c r="F25" s="18" t="str">
        <f t="shared" si="0"/>
        <v/>
      </c>
      <c r="G25" s="18" t="str">
        <f t="shared" si="1"/>
        <v/>
      </c>
    </row>
    <row r="26" spans="1:7" x14ac:dyDescent="0.25">
      <c r="F26" s="18" t="str">
        <f t="shared" si="0"/>
        <v/>
      </c>
      <c r="G26" s="18" t="str">
        <f t="shared" si="1"/>
        <v/>
      </c>
    </row>
    <row r="27" spans="1:7" x14ac:dyDescent="0.25">
      <c r="F27" s="18" t="str">
        <f t="shared" si="0"/>
        <v/>
      </c>
      <c r="G27" s="18" t="str">
        <f t="shared" si="1"/>
        <v/>
      </c>
    </row>
    <row r="28" spans="1:7" x14ac:dyDescent="0.25">
      <c r="F28" s="18" t="str">
        <f t="shared" si="0"/>
        <v/>
      </c>
      <c r="G28" s="18" t="str">
        <f t="shared" si="1"/>
        <v/>
      </c>
    </row>
    <row r="29" spans="1:7" x14ac:dyDescent="0.25">
      <c r="F29" s="18" t="str">
        <f t="shared" si="0"/>
        <v/>
      </c>
      <c r="G29" s="18" t="str">
        <f t="shared" si="1"/>
        <v/>
      </c>
    </row>
    <row r="30" spans="1:7" x14ac:dyDescent="0.25">
      <c r="F30" s="18" t="str">
        <f t="shared" si="0"/>
        <v/>
      </c>
      <c r="G30" s="18" t="str">
        <f t="shared" si="1"/>
        <v/>
      </c>
    </row>
    <row r="31" spans="1:7" x14ac:dyDescent="0.25">
      <c r="C31" s="19"/>
      <c r="D31" s="19"/>
      <c r="E31" s="19"/>
      <c r="F31" s="18" t="str">
        <f t="shared" si="0"/>
        <v/>
      </c>
      <c r="G31" s="18" t="str">
        <f t="shared" si="1"/>
        <v/>
      </c>
    </row>
    <row r="32" spans="1:7" x14ac:dyDescent="0.25">
      <c r="F32" s="18" t="str">
        <f t="shared" si="0"/>
        <v/>
      </c>
      <c r="G32" s="18" t="str">
        <f t="shared" si="1"/>
        <v/>
      </c>
    </row>
    <row r="33" spans="6:7" x14ac:dyDescent="0.25">
      <c r="F33" s="18" t="str">
        <f t="shared" si="0"/>
        <v/>
      </c>
      <c r="G33" s="18" t="str">
        <f t="shared" si="1"/>
        <v/>
      </c>
    </row>
    <row r="34" spans="6:7" x14ac:dyDescent="0.25">
      <c r="F34" s="18" t="str">
        <f t="shared" si="0"/>
        <v/>
      </c>
      <c r="G34" s="18" t="str">
        <f t="shared" si="1"/>
        <v/>
      </c>
    </row>
    <row r="35" spans="6:7" x14ac:dyDescent="0.25">
      <c r="F35" s="18" t="str">
        <f t="shared" si="0"/>
        <v/>
      </c>
      <c r="G35" s="18" t="str">
        <f t="shared" si="1"/>
        <v/>
      </c>
    </row>
    <row r="36" spans="6:7" x14ac:dyDescent="0.25">
      <c r="F36" s="18" t="str">
        <f t="shared" si="0"/>
        <v/>
      </c>
      <c r="G36" s="18" t="str">
        <f t="shared" si="1"/>
        <v/>
      </c>
    </row>
    <row r="37" spans="6:7" x14ac:dyDescent="0.25">
      <c r="F37" s="18" t="str">
        <f t="shared" si="0"/>
        <v/>
      </c>
      <c r="G37" s="18" t="str">
        <f t="shared" si="1"/>
        <v/>
      </c>
    </row>
    <row r="38" spans="6:7" x14ac:dyDescent="0.25">
      <c r="F38" s="18" t="str">
        <f t="shared" si="0"/>
        <v/>
      </c>
      <c r="G38" s="18" t="str">
        <f t="shared" si="1"/>
        <v/>
      </c>
    </row>
    <row r="39" spans="6:7" x14ac:dyDescent="0.25">
      <c r="F39" s="18" t="str">
        <f t="shared" si="0"/>
        <v/>
      </c>
      <c r="G39" s="18" t="str">
        <f t="shared" si="1"/>
        <v/>
      </c>
    </row>
    <row r="40" spans="6:7" x14ac:dyDescent="0.25">
      <c r="F40" s="18" t="str">
        <f t="shared" si="0"/>
        <v/>
      </c>
      <c r="G40" s="18" t="str">
        <f t="shared" si="1"/>
        <v/>
      </c>
    </row>
    <row r="41" spans="6:7" x14ac:dyDescent="0.25">
      <c r="F41" s="18" t="str">
        <f t="shared" si="0"/>
        <v/>
      </c>
      <c r="G41" s="18" t="str">
        <f t="shared" si="1"/>
        <v/>
      </c>
    </row>
    <row r="42" spans="6:7" x14ac:dyDescent="0.25">
      <c r="F42" s="18" t="str">
        <f t="shared" si="0"/>
        <v/>
      </c>
      <c r="G42" s="18" t="str">
        <f t="shared" si="1"/>
        <v/>
      </c>
    </row>
    <row r="43" spans="6:7" x14ac:dyDescent="0.25">
      <c r="F43" s="18" t="str">
        <f t="shared" si="0"/>
        <v/>
      </c>
      <c r="G43" s="18" t="str">
        <f t="shared" si="1"/>
        <v/>
      </c>
    </row>
    <row r="44" spans="6:7" x14ac:dyDescent="0.25">
      <c r="F44" s="18" t="str">
        <f t="shared" si="0"/>
        <v/>
      </c>
      <c r="G44" s="18" t="str">
        <f t="shared" si="1"/>
        <v/>
      </c>
    </row>
    <row r="45" spans="6:7" x14ac:dyDescent="0.25">
      <c r="F45" s="18" t="str">
        <f t="shared" si="0"/>
        <v/>
      </c>
      <c r="G45" s="18" t="str">
        <f t="shared" si="1"/>
        <v/>
      </c>
    </row>
    <row r="46" spans="6:7" x14ac:dyDescent="0.25">
      <c r="F46" s="18" t="str">
        <f t="shared" si="0"/>
        <v/>
      </c>
      <c r="G46" s="18" t="str">
        <f t="shared" si="1"/>
        <v/>
      </c>
    </row>
    <row r="47" spans="6:7" x14ac:dyDescent="0.25">
      <c r="F47" s="18" t="str">
        <f t="shared" si="0"/>
        <v/>
      </c>
      <c r="G47" s="18" t="str">
        <f t="shared" si="1"/>
        <v/>
      </c>
    </row>
    <row r="48" spans="6:7" x14ac:dyDescent="0.25">
      <c r="F48" s="18" t="str">
        <f t="shared" si="0"/>
        <v/>
      </c>
      <c r="G48" s="18" t="str">
        <f t="shared" si="1"/>
        <v/>
      </c>
    </row>
    <row r="49" spans="6:7" x14ac:dyDescent="0.25">
      <c r="F49" s="18" t="str">
        <f t="shared" si="0"/>
        <v/>
      </c>
      <c r="G49" s="18" t="str">
        <f t="shared" si="1"/>
        <v/>
      </c>
    </row>
    <row r="50" spans="6:7" x14ac:dyDescent="0.25">
      <c r="F50" s="18" t="str">
        <f t="shared" si="0"/>
        <v/>
      </c>
      <c r="G50" s="18" t="str">
        <f t="shared" si="1"/>
        <v/>
      </c>
    </row>
    <row r="51" spans="6:7" x14ac:dyDescent="0.25">
      <c r="F51" s="18" t="str">
        <f t="shared" si="0"/>
        <v/>
      </c>
      <c r="G51" s="18" t="str">
        <f t="shared" si="1"/>
        <v/>
      </c>
    </row>
    <row r="52" spans="6:7" x14ac:dyDescent="0.25">
      <c r="F52" s="18" t="str">
        <f t="shared" si="0"/>
        <v/>
      </c>
      <c r="G52" s="18" t="str">
        <f t="shared" si="1"/>
        <v/>
      </c>
    </row>
    <row r="53" spans="6:7" x14ac:dyDescent="0.25">
      <c r="F53" s="18" t="str">
        <f t="shared" si="0"/>
        <v/>
      </c>
      <c r="G53" s="18" t="str">
        <f t="shared" si="1"/>
        <v/>
      </c>
    </row>
    <row r="54" spans="6:7" x14ac:dyDescent="0.25">
      <c r="F54" s="18" t="str">
        <f t="shared" ref="F54:F85" si="2">IF(B54="", "", B54 +C54/2)</f>
        <v/>
      </c>
      <c r="G54" s="18" t="str">
        <f t="shared" ref="G54:G85" si="3">IF(C54="", "", SQRT(3)/2*C54)</f>
        <v/>
      </c>
    </row>
    <row r="55" spans="6:7" x14ac:dyDescent="0.25">
      <c r="F55" s="18" t="str">
        <f t="shared" si="2"/>
        <v/>
      </c>
      <c r="G55" s="18" t="str">
        <f t="shared" si="3"/>
        <v/>
      </c>
    </row>
    <row r="56" spans="6:7" x14ac:dyDescent="0.25">
      <c r="F56" s="18" t="str">
        <f t="shared" si="2"/>
        <v/>
      </c>
      <c r="G56" s="18" t="str">
        <f t="shared" si="3"/>
        <v/>
      </c>
    </row>
    <row r="57" spans="6:7" x14ac:dyDescent="0.25">
      <c r="F57" s="18" t="str">
        <f t="shared" si="2"/>
        <v/>
      </c>
      <c r="G57" s="18" t="str">
        <f t="shared" si="3"/>
        <v/>
      </c>
    </row>
    <row r="58" spans="6:7" x14ac:dyDescent="0.25">
      <c r="F58" s="18" t="str">
        <f t="shared" si="2"/>
        <v/>
      </c>
      <c r="G58" s="18" t="str">
        <f t="shared" si="3"/>
        <v/>
      </c>
    </row>
    <row r="59" spans="6:7" x14ac:dyDescent="0.25">
      <c r="F59" s="18" t="str">
        <f t="shared" si="2"/>
        <v/>
      </c>
      <c r="G59" s="18" t="str">
        <f t="shared" si="3"/>
        <v/>
      </c>
    </row>
    <row r="60" spans="6:7" x14ac:dyDescent="0.25">
      <c r="F60" s="18" t="str">
        <f t="shared" si="2"/>
        <v/>
      </c>
      <c r="G60" s="18" t="str">
        <f t="shared" si="3"/>
        <v/>
      </c>
    </row>
    <row r="61" spans="6:7" x14ac:dyDescent="0.25">
      <c r="F61" s="18" t="str">
        <f t="shared" si="2"/>
        <v/>
      </c>
      <c r="G61" s="18" t="str">
        <f t="shared" si="3"/>
        <v/>
      </c>
    </row>
    <row r="62" spans="6:7" x14ac:dyDescent="0.25">
      <c r="F62" s="18" t="str">
        <f t="shared" si="2"/>
        <v/>
      </c>
      <c r="G62" s="18" t="str">
        <f t="shared" si="3"/>
        <v/>
      </c>
    </row>
    <row r="63" spans="6:7" x14ac:dyDescent="0.25">
      <c r="F63" s="18" t="str">
        <f t="shared" si="2"/>
        <v/>
      </c>
      <c r="G63" s="18" t="str">
        <f t="shared" si="3"/>
        <v/>
      </c>
    </row>
    <row r="64" spans="6:7" x14ac:dyDescent="0.25">
      <c r="F64" s="18" t="str">
        <f t="shared" si="2"/>
        <v/>
      </c>
      <c r="G64" s="18" t="str">
        <f t="shared" si="3"/>
        <v/>
      </c>
    </row>
    <row r="65" spans="6:7" x14ac:dyDescent="0.25">
      <c r="F65" s="18" t="str">
        <f t="shared" si="2"/>
        <v/>
      </c>
      <c r="G65" s="18" t="str">
        <f t="shared" si="3"/>
        <v/>
      </c>
    </row>
    <row r="66" spans="6:7" x14ac:dyDescent="0.25">
      <c r="F66" s="18" t="str">
        <f t="shared" si="2"/>
        <v/>
      </c>
      <c r="G66" s="18" t="str">
        <f t="shared" si="3"/>
        <v/>
      </c>
    </row>
    <row r="67" spans="6:7" x14ac:dyDescent="0.25">
      <c r="F67" s="18" t="str">
        <f t="shared" si="2"/>
        <v/>
      </c>
      <c r="G67" s="18" t="str">
        <f t="shared" si="3"/>
        <v/>
      </c>
    </row>
    <row r="68" spans="6:7" x14ac:dyDescent="0.25">
      <c r="F68" s="18" t="str">
        <f t="shared" si="2"/>
        <v/>
      </c>
      <c r="G68" s="18" t="str">
        <f t="shared" si="3"/>
        <v/>
      </c>
    </row>
    <row r="69" spans="6:7" x14ac:dyDescent="0.25">
      <c r="F69" s="18" t="str">
        <f t="shared" si="2"/>
        <v/>
      </c>
      <c r="G69" s="18" t="str">
        <f t="shared" si="3"/>
        <v/>
      </c>
    </row>
    <row r="70" spans="6:7" x14ac:dyDescent="0.25">
      <c r="F70" s="18" t="str">
        <f t="shared" si="2"/>
        <v/>
      </c>
      <c r="G70" s="18" t="str">
        <f t="shared" si="3"/>
        <v/>
      </c>
    </row>
    <row r="71" spans="6:7" x14ac:dyDescent="0.25">
      <c r="F71" s="18" t="str">
        <f t="shared" si="2"/>
        <v/>
      </c>
      <c r="G71" s="18" t="str">
        <f t="shared" si="3"/>
        <v/>
      </c>
    </row>
    <row r="72" spans="6:7" x14ac:dyDescent="0.25">
      <c r="F72" s="18" t="str">
        <f t="shared" si="2"/>
        <v/>
      </c>
      <c r="G72" s="18" t="str">
        <f t="shared" si="3"/>
        <v/>
      </c>
    </row>
    <row r="73" spans="6:7" x14ac:dyDescent="0.25">
      <c r="F73" s="18" t="str">
        <f t="shared" si="2"/>
        <v/>
      </c>
      <c r="G73" s="18" t="str">
        <f t="shared" si="3"/>
        <v/>
      </c>
    </row>
    <row r="74" spans="6:7" x14ac:dyDescent="0.25">
      <c r="F74" s="18" t="str">
        <f t="shared" si="2"/>
        <v/>
      </c>
      <c r="G74" s="18" t="str">
        <f t="shared" si="3"/>
        <v/>
      </c>
    </row>
    <row r="75" spans="6:7" x14ac:dyDescent="0.25">
      <c r="F75" s="18" t="str">
        <f t="shared" si="2"/>
        <v/>
      </c>
      <c r="G75" s="18" t="str">
        <f t="shared" si="3"/>
        <v/>
      </c>
    </row>
    <row r="76" spans="6:7" x14ac:dyDescent="0.25">
      <c r="F76" s="18" t="str">
        <f t="shared" si="2"/>
        <v/>
      </c>
      <c r="G76" s="18" t="str">
        <f t="shared" si="3"/>
        <v/>
      </c>
    </row>
    <row r="77" spans="6:7" x14ac:dyDescent="0.25">
      <c r="F77" s="18" t="str">
        <f t="shared" si="2"/>
        <v/>
      </c>
      <c r="G77" s="18" t="str">
        <f t="shared" si="3"/>
        <v/>
      </c>
    </row>
    <row r="78" spans="6:7" x14ac:dyDescent="0.25">
      <c r="F78" s="18" t="str">
        <f t="shared" si="2"/>
        <v/>
      </c>
      <c r="G78" s="18" t="str">
        <f t="shared" si="3"/>
        <v/>
      </c>
    </row>
    <row r="79" spans="6:7" x14ac:dyDescent="0.25">
      <c r="F79" s="18" t="str">
        <f t="shared" si="2"/>
        <v/>
      </c>
      <c r="G79" s="18" t="str">
        <f t="shared" si="3"/>
        <v/>
      </c>
    </row>
    <row r="80" spans="6:7" x14ac:dyDescent="0.25">
      <c r="F80" s="18" t="str">
        <f t="shared" si="2"/>
        <v/>
      </c>
      <c r="G80" s="18" t="str">
        <f t="shared" si="3"/>
        <v/>
      </c>
    </row>
    <row r="81" spans="6:7" x14ac:dyDescent="0.25">
      <c r="F81" s="18" t="str">
        <f t="shared" si="2"/>
        <v/>
      </c>
      <c r="G81" s="18" t="str">
        <f t="shared" si="3"/>
        <v/>
      </c>
    </row>
    <row r="82" spans="6:7" x14ac:dyDescent="0.25">
      <c r="F82" s="18" t="str">
        <f t="shared" si="2"/>
        <v/>
      </c>
      <c r="G82" s="18" t="str">
        <f t="shared" si="3"/>
        <v/>
      </c>
    </row>
    <row r="83" spans="6:7" x14ac:dyDescent="0.25">
      <c r="F83" s="18" t="str">
        <f t="shared" si="2"/>
        <v/>
      </c>
      <c r="G83" s="18" t="str">
        <f t="shared" si="3"/>
        <v/>
      </c>
    </row>
    <row r="84" spans="6:7" x14ac:dyDescent="0.25">
      <c r="F84" s="18" t="str">
        <f t="shared" si="2"/>
        <v/>
      </c>
      <c r="G84" s="18" t="str">
        <f t="shared" si="3"/>
        <v/>
      </c>
    </row>
    <row r="85" spans="6:7" x14ac:dyDescent="0.25">
      <c r="F85" s="18" t="str">
        <f t="shared" si="2"/>
        <v/>
      </c>
      <c r="G85" s="18" t="str">
        <f t="shared" si="3"/>
        <v/>
      </c>
    </row>
    <row r="86" spans="6:7" x14ac:dyDescent="0.25">
      <c r="F86" s="18" t="str">
        <f t="shared" ref="F86:F100" si="4">IF(B86="", "", B86 +C86/2)</f>
        <v/>
      </c>
      <c r="G86" s="18" t="str">
        <f t="shared" ref="G86:G100" si="5">IF(C86="", "", SQRT(3)/2*C86)</f>
        <v/>
      </c>
    </row>
    <row r="87" spans="6:7" x14ac:dyDescent="0.25">
      <c r="F87" s="18" t="str">
        <f t="shared" si="4"/>
        <v/>
      </c>
      <c r="G87" s="18" t="str">
        <f t="shared" si="5"/>
        <v/>
      </c>
    </row>
    <row r="88" spans="6:7" x14ac:dyDescent="0.25">
      <c r="F88" s="18" t="str">
        <f t="shared" si="4"/>
        <v/>
      </c>
      <c r="G88" s="18" t="str">
        <f t="shared" si="5"/>
        <v/>
      </c>
    </row>
    <row r="89" spans="6:7" x14ac:dyDescent="0.25">
      <c r="F89" s="18" t="str">
        <f t="shared" si="4"/>
        <v/>
      </c>
      <c r="G89" s="18" t="str">
        <f t="shared" si="5"/>
        <v/>
      </c>
    </row>
    <row r="90" spans="6:7" x14ac:dyDescent="0.25">
      <c r="F90" s="18" t="str">
        <f t="shared" si="4"/>
        <v/>
      </c>
      <c r="G90" s="18" t="str">
        <f t="shared" si="5"/>
        <v/>
      </c>
    </row>
    <row r="91" spans="6:7" x14ac:dyDescent="0.25">
      <c r="F91" s="18" t="str">
        <f t="shared" si="4"/>
        <v/>
      </c>
      <c r="G91" s="18" t="str">
        <f t="shared" si="5"/>
        <v/>
      </c>
    </row>
    <row r="92" spans="6:7" x14ac:dyDescent="0.25">
      <c r="F92" s="18" t="str">
        <f t="shared" si="4"/>
        <v/>
      </c>
      <c r="G92" s="18" t="str">
        <f t="shared" si="5"/>
        <v/>
      </c>
    </row>
    <row r="93" spans="6:7" x14ac:dyDescent="0.25">
      <c r="F93" s="18" t="str">
        <f t="shared" si="4"/>
        <v/>
      </c>
      <c r="G93" s="18" t="str">
        <f t="shared" si="5"/>
        <v/>
      </c>
    </row>
    <row r="94" spans="6:7" x14ac:dyDescent="0.25">
      <c r="F94" s="18" t="str">
        <f t="shared" si="4"/>
        <v/>
      </c>
      <c r="G94" s="18" t="str">
        <f t="shared" si="5"/>
        <v/>
      </c>
    </row>
    <row r="95" spans="6:7" x14ac:dyDescent="0.25">
      <c r="F95" s="18" t="str">
        <f t="shared" si="4"/>
        <v/>
      </c>
      <c r="G95" s="18" t="str">
        <f t="shared" si="5"/>
        <v/>
      </c>
    </row>
    <row r="96" spans="6:7" x14ac:dyDescent="0.25">
      <c r="F96" s="18" t="str">
        <f t="shared" si="4"/>
        <v/>
      </c>
      <c r="G96" s="18" t="str">
        <f t="shared" si="5"/>
        <v/>
      </c>
    </row>
    <row r="97" spans="6:7" x14ac:dyDescent="0.25">
      <c r="F97" s="18" t="str">
        <f t="shared" si="4"/>
        <v/>
      </c>
      <c r="G97" s="18" t="str">
        <f t="shared" si="5"/>
        <v/>
      </c>
    </row>
    <row r="98" spans="6:7" x14ac:dyDescent="0.25">
      <c r="F98" s="18" t="str">
        <f t="shared" si="4"/>
        <v/>
      </c>
      <c r="G98" s="18" t="str">
        <f t="shared" si="5"/>
        <v/>
      </c>
    </row>
    <row r="99" spans="6:7" x14ac:dyDescent="0.25">
      <c r="F99" s="18" t="str">
        <f t="shared" si="4"/>
        <v/>
      </c>
      <c r="G99" s="18" t="str">
        <f t="shared" si="5"/>
        <v/>
      </c>
    </row>
    <row r="100" spans="6:7" x14ac:dyDescent="0.25">
      <c r="F100" s="18" t="str">
        <f t="shared" si="4"/>
        <v/>
      </c>
      <c r="G100" s="18" t="str">
        <f t="shared" si="5"/>
        <v/>
      </c>
    </row>
  </sheetData>
  <pageMargins left="0.7" right="0.7" top="0.75" bottom="0.75" header="0.3" footer="0.3"/>
  <pageSetup paperSize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="70" zoomScaleNormal="70" workbookViewId="0"/>
  </sheetViews>
  <sheetFormatPr defaultRowHeight="15" x14ac:dyDescent="0.25"/>
  <sheetData>
    <row r="1" spans="1:19" x14ac:dyDescent="0.25">
      <c r="A1" t="s">
        <v>66</v>
      </c>
      <c r="G1" t="s">
        <v>65</v>
      </c>
      <c r="M1" t="s">
        <v>64</v>
      </c>
    </row>
    <row r="2" spans="1:19" x14ac:dyDescent="0.25">
      <c r="A2" s="33" t="s">
        <v>63</v>
      </c>
      <c r="B2" s="33" t="s">
        <v>62</v>
      </c>
      <c r="C2" s="33" t="s">
        <v>61</v>
      </c>
      <c r="D2" s="33" t="s">
        <v>60</v>
      </c>
      <c r="E2" s="33" t="s">
        <v>59</v>
      </c>
      <c r="F2" s="25"/>
      <c r="G2" s="32" t="s">
        <v>63</v>
      </c>
      <c r="H2" s="32" t="s">
        <v>62</v>
      </c>
      <c r="I2" s="32" t="s">
        <v>61</v>
      </c>
      <c r="J2" s="32" t="s">
        <v>60</v>
      </c>
      <c r="K2" s="32" t="s">
        <v>59</v>
      </c>
      <c r="L2" s="25"/>
      <c r="M2" s="32" t="s">
        <v>63</v>
      </c>
      <c r="N2" s="32" t="s">
        <v>62</v>
      </c>
      <c r="O2" s="32" t="s">
        <v>61</v>
      </c>
      <c r="P2" s="31" t="s">
        <v>60</v>
      </c>
      <c r="Q2" s="31" t="s">
        <v>59</v>
      </c>
      <c r="R2" s="26"/>
      <c r="S2" s="25"/>
    </row>
    <row r="3" spans="1:19" x14ac:dyDescent="0.25">
      <c r="A3" s="30">
        <v>0</v>
      </c>
      <c r="B3" s="30">
        <v>0</v>
      </c>
      <c r="C3" s="30">
        <v>100</v>
      </c>
      <c r="D3" s="30">
        <f t="shared" ref="D3:D22" si="0">B3+C3/2</f>
        <v>50</v>
      </c>
      <c r="E3" s="29">
        <f t="shared" ref="E3:E22" si="1">SQRT(3)/2*C3</f>
        <v>86.602540378443862</v>
      </c>
      <c r="F3" s="28"/>
      <c r="G3" s="27">
        <v>100</v>
      </c>
      <c r="H3" s="27">
        <v>0</v>
      </c>
      <c r="I3" s="27">
        <v>0</v>
      </c>
      <c r="J3" s="25">
        <f t="shared" ref="J3:J22" si="2">H3+I3/2</f>
        <v>0</v>
      </c>
      <c r="K3" s="17">
        <f t="shared" ref="K3:K22" si="3">SQRT(3)/2*I3</f>
        <v>0</v>
      </c>
      <c r="L3" s="28"/>
      <c r="M3" s="27">
        <v>0</v>
      </c>
      <c r="N3" s="27">
        <v>100</v>
      </c>
      <c r="O3" s="27">
        <v>0</v>
      </c>
      <c r="P3" s="25">
        <f t="shared" ref="P3:P22" si="4">N3+O3/2</f>
        <v>100</v>
      </c>
      <c r="Q3" s="17">
        <f t="shared" ref="Q3:Q22" si="5">O3*SQRT(3)/2</f>
        <v>0</v>
      </c>
      <c r="R3" s="26"/>
      <c r="S3" s="25"/>
    </row>
    <row r="4" spans="1:19" x14ac:dyDescent="0.25">
      <c r="A4" s="30">
        <v>0</v>
      </c>
      <c r="B4" s="30">
        <v>100</v>
      </c>
      <c r="C4" s="30">
        <v>0</v>
      </c>
      <c r="D4" s="30">
        <f t="shared" si="0"/>
        <v>100</v>
      </c>
      <c r="E4" s="29">
        <f t="shared" si="1"/>
        <v>0</v>
      </c>
      <c r="F4" s="28"/>
      <c r="G4" s="27">
        <v>0</v>
      </c>
      <c r="H4" s="27">
        <v>0</v>
      </c>
      <c r="I4" s="27">
        <v>100</v>
      </c>
      <c r="J4" s="25">
        <f t="shared" si="2"/>
        <v>50</v>
      </c>
      <c r="K4" s="17">
        <f t="shared" si="3"/>
        <v>86.602540378443862</v>
      </c>
      <c r="L4" s="28"/>
      <c r="M4" s="27">
        <v>100</v>
      </c>
      <c r="N4" s="27">
        <v>0</v>
      </c>
      <c r="O4" s="27">
        <v>0</v>
      </c>
      <c r="P4" s="25">
        <f t="shared" si="4"/>
        <v>0</v>
      </c>
      <c r="Q4" s="17">
        <f t="shared" si="5"/>
        <v>0</v>
      </c>
      <c r="R4" s="26"/>
      <c r="S4" s="25"/>
    </row>
    <row r="5" spans="1:19" x14ac:dyDescent="0.25">
      <c r="A5" s="25">
        <v>10</v>
      </c>
      <c r="B5" s="25">
        <v>0</v>
      </c>
      <c r="C5" s="25">
        <v>90</v>
      </c>
      <c r="D5" s="25">
        <f t="shared" si="0"/>
        <v>45</v>
      </c>
      <c r="E5" s="17">
        <f t="shared" si="1"/>
        <v>77.94228634059948</v>
      </c>
      <c r="F5" s="25"/>
      <c r="G5" s="25">
        <v>90</v>
      </c>
      <c r="H5" s="25">
        <v>10</v>
      </c>
      <c r="I5" s="25">
        <v>0</v>
      </c>
      <c r="J5" s="25">
        <f t="shared" si="2"/>
        <v>10</v>
      </c>
      <c r="K5" s="17">
        <f t="shared" si="3"/>
        <v>0</v>
      </c>
      <c r="L5" s="25"/>
      <c r="M5" s="25">
        <v>0</v>
      </c>
      <c r="N5" s="25">
        <v>90</v>
      </c>
      <c r="O5" s="25">
        <v>10</v>
      </c>
      <c r="P5" s="25">
        <f t="shared" si="4"/>
        <v>95</v>
      </c>
      <c r="Q5" s="17">
        <f t="shared" si="5"/>
        <v>8.6602540378443855</v>
      </c>
      <c r="R5" s="25"/>
      <c r="S5" s="25"/>
    </row>
    <row r="6" spans="1:19" x14ac:dyDescent="0.25">
      <c r="A6" s="25">
        <v>10</v>
      </c>
      <c r="B6" s="25">
        <v>90</v>
      </c>
      <c r="C6" s="25">
        <v>0</v>
      </c>
      <c r="D6" s="25">
        <f t="shared" si="0"/>
        <v>90</v>
      </c>
      <c r="E6" s="17">
        <f t="shared" si="1"/>
        <v>0</v>
      </c>
      <c r="F6" s="25"/>
      <c r="G6" s="25">
        <v>0</v>
      </c>
      <c r="H6" s="25">
        <v>10</v>
      </c>
      <c r="I6" s="25">
        <v>90</v>
      </c>
      <c r="J6" s="25">
        <f t="shared" si="2"/>
        <v>55</v>
      </c>
      <c r="K6" s="17">
        <f t="shared" si="3"/>
        <v>77.94228634059948</v>
      </c>
      <c r="L6" s="25"/>
      <c r="M6" s="25">
        <v>90</v>
      </c>
      <c r="N6" s="25">
        <v>0</v>
      </c>
      <c r="O6" s="25">
        <v>10</v>
      </c>
      <c r="P6" s="25">
        <f t="shared" si="4"/>
        <v>5</v>
      </c>
      <c r="Q6" s="17">
        <f t="shared" si="5"/>
        <v>8.6602540378443855</v>
      </c>
      <c r="R6" s="25"/>
      <c r="S6" s="25"/>
    </row>
    <row r="7" spans="1:19" x14ac:dyDescent="0.25">
      <c r="A7" s="25">
        <v>20</v>
      </c>
      <c r="B7" s="25">
        <v>0</v>
      </c>
      <c r="C7" s="25">
        <v>80</v>
      </c>
      <c r="D7" s="25">
        <f t="shared" si="0"/>
        <v>40</v>
      </c>
      <c r="E7" s="17">
        <f t="shared" si="1"/>
        <v>69.282032302755084</v>
      </c>
      <c r="F7" s="25"/>
      <c r="G7" s="25">
        <v>80</v>
      </c>
      <c r="H7" s="25">
        <v>20</v>
      </c>
      <c r="I7" s="25">
        <v>0</v>
      </c>
      <c r="J7" s="25">
        <f t="shared" si="2"/>
        <v>20</v>
      </c>
      <c r="K7" s="17">
        <f t="shared" si="3"/>
        <v>0</v>
      </c>
      <c r="L7" s="25"/>
      <c r="M7" s="25">
        <v>0</v>
      </c>
      <c r="N7" s="25">
        <v>80</v>
      </c>
      <c r="O7" s="25">
        <v>20</v>
      </c>
      <c r="P7" s="25">
        <f t="shared" si="4"/>
        <v>90</v>
      </c>
      <c r="Q7" s="17">
        <f t="shared" si="5"/>
        <v>17.320508075688771</v>
      </c>
      <c r="R7" s="25"/>
      <c r="S7" s="25"/>
    </row>
    <row r="8" spans="1:19" x14ac:dyDescent="0.25">
      <c r="A8" s="25">
        <v>20</v>
      </c>
      <c r="B8" s="25">
        <v>80</v>
      </c>
      <c r="C8" s="25">
        <v>0</v>
      </c>
      <c r="D8" s="25">
        <f t="shared" si="0"/>
        <v>80</v>
      </c>
      <c r="E8" s="17">
        <f t="shared" si="1"/>
        <v>0</v>
      </c>
      <c r="F8" s="25"/>
      <c r="G8" s="25">
        <v>0</v>
      </c>
      <c r="H8" s="25">
        <v>20</v>
      </c>
      <c r="I8" s="25">
        <v>80</v>
      </c>
      <c r="J8" s="25">
        <f t="shared" si="2"/>
        <v>60</v>
      </c>
      <c r="K8" s="17">
        <f t="shared" si="3"/>
        <v>69.282032302755084</v>
      </c>
      <c r="L8" s="25"/>
      <c r="M8" s="25">
        <v>80</v>
      </c>
      <c r="N8" s="25">
        <v>0</v>
      </c>
      <c r="O8" s="25">
        <v>20</v>
      </c>
      <c r="P8" s="25">
        <f t="shared" si="4"/>
        <v>10</v>
      </c>
      <c r="Q8" s="17">
        <f t="shared" si="5"/>
        <v>17.320508075688771</v>
      </c>
      <c r="R8" s="25"/>
      <c r="S8" s="25"/>
    </row>
    <row r="9" spans="1:19" x14ac:dyDescent="0.25">
      <c r="A9" s="25">
        <v>30</v>
      </c>
      <c r="B9" s="25">
        <v>0</v>
      </c>
      <c r="C9" s="25">
        <v>70</v>
      </c>
      <c r="D9" s="25">
        <f t="shared" si="0"/>
        <v>35</v>
      </c>
      <c r="E9" s="17">
        <f t="shared" si="1"/>
        <v>60.621778264910702</v>
      </c>
      <c r="F9" s="25"/>
      <c r="G9" s="25">
        <v>70</v>
      </c>
      <c r="H9" s="25">
        <v>30</v>
      </c>
      <c r="I9" s="25">
        <v>0</v>
      </c>
      <c r="J9" s="25">
        <f t="shared" si="2"/>
        <v>30</v>
      </c>
      <c r="K9" s="17">
        <f t="shared" si="3"/>
        <v>0</v>
      </c>
      <c r="L9" s="25"/>
      <c r="M9" s="25">
        <v>0</v>
      </c>
      <c r="N9" s="25">
        <v>70</v>
      </c>
      <c r="O9" s="25">
        <v>30</v>
      </c>
      <c r="P9" s="25">
        <f t="shared" si="4"/>
        <v>85</v>
      </c>
      <c r="Q9" s="17">
        <f t="shared" si="5"/>
        <v>25.980762113533157</v>
      </c>
      <c r="R9" s="25"/>
      <c r="S9" s="25"/>
    </row>
    <row r="10" spans="1:19" x14ac:dyDescent="0.25">
      <c r="A10" s="25">
        <v>30</v>
      </c>
      <c r="B10" s="25">
        <v>70</v>
      </c>
      <c r="C10" s="25">
        <v>0</v>
      </c>
      <c r="D10" s="25">
        <f t="shared" si="0"/>
        <v>70</v>
      </c>
      <c r="E10" s="17">
        <f t="shared" si="1"/>
        <v>0</v>
      </c>
      <c r="F10" s="25"/>
      <c r="G10" s="25">
        <v>0</v>
      </c>
      <c r="H10" s="25">
        <v>30</v>
      </c>
      <c r="I10" s="25">
        <v>70</v>
      </c>
      <c r="J10" s="25">
        <f t="shared" si="2"/>
        <v>65</v>
      </c>
      <c r="K10" s="17">
        <f t="shared" si="3"/>
        <v>60.621778264910702</v>
      </c>
      <c r="L10" s="25"/>
      <c r="M10" s="25">
        <v>70</v>
      </c>
      <c r="N10" s="25">
        <v>0</v>
      </c>
      <c r="O10" s="25">
        <v>30</v>
      </c>
      <c r="P10" s="25">
        <f t="shared" si="4"/>
        <v>15</v>
      </c>
      <c r="Q10" s="17">
        <f t="shared" si="5"/>
        <v>25.980762113533157</v>
      </c>
      <c r="R10" s="25"/>
      <c r="S10" s="25"/>
    </row>
    <row r="11" spans="1:19" x14ac:dyDescent="0.25">
      <c r="A11" s="25">
        <v>40</v>
      </c>
      <c r="B11" s="25">
        <v>0</v>
      </c>
      <c r="C11" s="25">
        <v>60</v>
      </c>
      <c r="D11" s="25">
        <f t="shared" si="0"/>
        <v>30</v>
      </c>
      <c r="E11" s="17">
        <f t="shared" si="1"/>
        <v>51.961524227066313</v>
      </c>
      <c r="F11" s="25"/>
      <c r="G11" s="25">
        <v>60</v>
      </c>
      <c r="H11" s="25">
        <v>40</v>
      </c>
      <c r="I11" s="25">
        <v>0</v>
      </c>
      <c r="J11" s="25">
        <f t="shared" si="2"/>
        <v>40</v>
      </c>
      <c r="K11" s="17">
        <f t="shared" si="3"/>
        <v>0</v>
      </c>
      <c r="L11" s="25"/>
      <c r="M11" s="25">
        <v>0</v>
      </c>
      <c r="N11" s="25">
        <v>60</v>
      </c>
      <c r="O11" s="25">
        <v>40</v>
      </c>
      <c r="P11" s="25">
        <f t="shared" si="4"/>
        <v>80</v>
      </c>
      <c r="Q11" s="17">
        <f t="shared" si="5"/>
        <v>34.641016151377542</v>
      </c>
      <c r="R11" s="25"/>
      <c r="S11" s="25"/>
    </row>
    <row r="12" spans="1:19" x14ac:dyDescent="0.25">
      <c r="A12" s="25">
        <v>40</v>
      </c>
      <c r="B12" s="25">
        <v>60</v>
      </c>
      <c r="C12" s="25">
        <v>0</v>
      </c>
      <c r="D12" s="25">
        <f t="shared" si="0"/>
        <v>60</v>
      </c>
      <c r="E12" s="17">
        <f t="shared" si="1"/>
        <v>0</v>
      </c>
      <c r="F12" s="25"/>
      <c r="G12" s="25">
        <v>0</v>
      </c>
      <c r="H12" s="25">
        <v>40</v>
      </c>
      <c r="I12" s="25">
        <v>60</v>
      </c>
      <c r="J12" s="25">
        <f t="shared" si="2"/>
        <v>70</v>
      </c>
      <c r="K12" s="17">
        <f t="shared" si="3"/>
        <v>51.961524227066313</v>
      </c>
      <c r="L12" s="25"/>
      <c r="M12" s="25">
        <v>60</v>
      </c>
      <c r="N12" s="25">
        <v>0</v>
      </c>
      <c r="O12" s="25">
        <v>40</v>
      </c>
      <c r="P12" s="25">
        <f t="shared" si="4"/>
        <v>20</v>
      </c>
      <c r="Q12" s="17">
        <f t="shared" si="5"/>
        <v>34.641016151377542</v>
      </c>
      <c r="R12" s="25"/>
      <c r="S12" s="25"/>
    </row>
    <row r="13" spans="1:19" x14ac:dyDescent="0.25">
      <c r="A13" s="25">
        <v>50</v>
      </c>
      <c r="B13" s="25">
        <v>0</v>
      </c>
      <c r="C13" s="25">
        <v>50</v>
      </c>
      <c r="D13" s="25">
        <f t="shared" si="0"/>
        <v>25</v>
      </c>
      <c r="E13" s="17">
        <f t="shared" si="1"/>
        <v>43.301270189221931</v>
      </c>
      <c r="F13" s="25"/>
      <c r="G13" s="25">
        <v>50</v>
      </c>
      <c r="H13" s="25">
        <v>50</v>
      </c>
      <c r="I13" s="25">
        <v>0</v>
      </c>
      <c r="J13" s="25">
        <f t="shared" si="2"/>
        <v>50</v>
      </c>
      <c r="K13" s="17">
        <f t="shared" si="3"/>
        <v>0</v>
      </c>
      <c r="L13" s="25"/>
      <c r="M13" s="25">
        <v>0</v>
      </c>
      <c r="N13" s="25">
        <v>50</v>
      </c>
      <c r="O13" s="25">
        <v>50</v>
      </c>
      <c r="P13" s="25">
        <f t="shared" si="4"/>
        <v>75</v>
      </c>
      <c r="Q13" s="17">
        <f t="shared" si="5"/>
        <v>43.301270189221931</v>
      </c>
      <c r="R13" s="25"/>
      <c r="S13" s="25"/>
    </row>
    <row r="14" spans="1:19" x14ac:dyDescent="0.25">
      <c r="A14" s="25">
        <v>50</v>
      </c>
      <c r="B14" s="25">
        <v>50</v>
      </c>
      <c r="C14" s="25">
        <v>0</v>
      </c>
      <c r="D14" s="25">
        <f t="shared" si="0"/>
        <v>50</v>
      </c>
      <c r="E14" s="17">
        <f t="shared" si="1"/>
        <v>0</v>
      </c>
      <c r="F14" s="25"/>
      <c r="G14" s="25">
        <v>0</v>
      </c>
      <c r="H14" s="25">
        <v>50</v>
      </c>
      <c r="I14" s="25">
        <v>50</v>
      </c>
      <c r="J14" s="25">
        <f t="shared" si="2"/>
        <v>75</v>
      </c>
      <c r="K14" s="17">
        <f t="shared" si="3"/>
        <v>43.301270189221931</v>
      </c>
      <c r="L14" s="25"/>
      <c r="M14" s="25">
        <v>50</v>
      </c>
      <c r="N14" s="25">
        <v>0</v>
      </c>
      <c r="O14" s="25">
        <v>50</v>
      </c>
      <c r="P14" s="25">
        <f t="shared" si="4"/>
        <v>25</v>
      </c>
      <c r="Q14" s="17">
        <f t="shared" si="5"/>
        <v>43.301270189221931</v>
      </c>
      <c r="R14" s="25"/>
      <c r="S14" s="25"/>
    </row>
    <row r="15" spans="1:19" x14ac:dyDescent="0.25">
      <c r="A15" s="25">
        <v>60</v>
      </c>
      <c r="B15" s="25">
        <v>0</v>
      </c>
      <c r="C15" s="25">
        <v>40</v>
      </c>
      <c r="D15" s="25">
        <f t="shared" si="0"/>
        <v>20</v>
      </c>
      <c r="E15" s="17">
        <f t="shared" si="1"/>
        <v>34.641016151377542</v>
      </c>
      <c r="F15" s="25"/>
      <c r="G15" s="25">
        <v>40</v>
      </c>
      <c r="H15" s="25">
        <v>60</v>
      </c>
      <c r="I15" s="25">
        <v>0</v>
      </c>
      <c r="J15" s="25">
        <f t="shared" si="2"/>
        <v>60</v>
      </c>
      <c r="K15" s="17">
        <f t="shared" si="3"/>
        <v>0</v>
      </c>
      <c r="L15" s="25"/>
      <c r="M15" s="25">
        <v>0</v>
      </c>
      <c r="N15" s="25">
        <v>40</v>
      </c>
      <c r="O15" s="25">
        <v>60</v>
      </c>
      <c r="P15" s="25">
        <f t="shared" si="4"/>
        <v>70</v>
      </c>
      <c r="Q15" s="17">
        <f t="shared" si="5"/>
        <v>51.961524227066313</v>
      </c>
      <c r="R15" s="25"/>
      <c r="S15" s="25"/>
    </row>
    <row r="16" spans="1:19" x14ac:dyDescent="0.25">
      <c r="A16" s="25">
        <v>60</v>
      </c>
      <c r="B16" s="25">
        <v>40</v>
      </c>
      <c r="C16" s="25">
        <v>0</v>
      </c>
      <c r="D16" s="25">
        <f t="shared" si="0"/>
        <v>40</v>
      </c>
      <c r="E16" s="17">
        <f t="shared" si="1"/>
        <v>0</v>
      </c>
      <c r="F16" s="25"/>
      <c r="G16" s="25">
        <v>0</v>
      </c>
      <c r="H16" s="25">
        <v>60</v>
      </c>
      <c r="I16" s="25">
        <v>40</v>
      </c>
      <c r="J16" s="25">
        <f t="shared" si="2"/>
        <v>80</v>
      </c>
      <c r="K16" s="17">
        <f t="shared" si="3"/>
        <v>34.641016151377542</v>
      </c>
      <c r="L16" s="25"/>
      <c r="M16" s="25">
        <v>40</v>
      </c>
      <c r="N16" s="25">
        <v>0</v>
      </c>
      <c r="O16" s="25">
        <v>60</v>
      </c>
      <c r="P16" s="25">
        <f t="shared" si="4"/>
        <v>30</v>
      </c>
      <c r="Q16" s="17">
        <f t="shared" si="5"/>
        <v>51.961524227066313</v>
      </c>
      <c r="R16" s="25"/>
      <c r="S16" s="25"/>
    </row>
    <row r="17" spans="1:19" x14ac:dyDescent="0.25">
      <c r="A17" s="25">
        <v>70</v>
      </c>
      <c r="B17" s="25">
        <v>0</v>
      </c>
      <c r="C17" s="25">
        <v>30</v>
      </c>
      <c r="D17" s="25">
        <f t="shared" si="0"/>
        <v>15</v>
      </c>
      <c r="E17" s="17">
        <f t="shared" si="1"/>
        <v>25.980762113533157</v>
      </c>
      <c r="F17" s="25"/>
      <c r="G17" s="25">
        <v>30</v>
      </c>
      <c r="H17" s="25">
        <v>70</v>
      </c>
      <c r="I17" s="25">
        <v>0</v>
      </c>
      <c r="J17" s="25">
        <f t="shared" si="2"/>
        <v>70</v>
      </c>
      <c r="K17" s="17">
        <f t="shared" si="3"/>
        <v>0</v>
      </c>
      <c r="L17" s="25"/>
      <c r="M17" s="25">
        <v>0</v>
      </c>
      <c r="N17" s="25">
        <v>30</v>
      </c>
      <c r="O17" s="25">
        <v>70</v>
      </c>
      <c r="P17" s="25">
        <f t="shared" si="4"/>
        <v>65</v>
      </c>
      <c r="Q17" s="17">
        <f t="shared" si="5"/>
        <v>60.621778264910702</v>
      </c>
      <c r="R17" s="25"/>
      <c r="S17" s="25"/>
    </row>
    <row r="18" spans="1:19" x14ac:dyDescent="0.25">
      <c r="A18" s="25">
        <v>70</v>
      </c>
      <c r="B18" s="25">
        <v>30</v>
      </c>
      <c r="C18" s="25">
        <v>0</v>
      </c>
      <c r="D18" s="25">
        <f t="shared" si="0"/>
        <v>30</v>
      </c>
      <c r="E18" s="17">
        <f t="shared" si="1"/>
        <v>0</v>
      </c>
      <c r="F18" s="25"/>
      <c r="G18" s="25">
        <v>0</v>
      </c>
      <c r="H18" s="25">
        <v>70</v>
      </c>
      <c r="I18" s="25">
        <v>30</v>
      </c>
      <c r="J18" s="25">
        <f t="shared" si="2"/>
        <v>85</v>
      </c>
      <c r="K18" s="17">
        <f t="shared" si="3"/>
        <v>25.980762113533157</v>
      </c>
      <c r="L18" s="25"/>
      <c r="M18" s="25">
        <v>30</v>
      </c>
      <c r="N18" s="25">
        <v>0</v>
      </c>
      <c r="O18" s="25">
        <v>70</v>
      </c>
      <c r="P18" s="25">
        <f t="shared" si="4"/>
        <v>35</v>
      </c>
      <c r="Q18" s="17">
        <f t="shared" si="5"/>
        <v>60.621778264910702</v>
      </c>
      <c r="R18" s="25"/>
      <c r="S18" s="25"/>
    </row>
    <row r="19" spans="1:19" x14ac:dyDescent="0.25">
      <c r="A19" s="25">
        <v>80</v>
      </c>
      <c r="B19" s="25">
        <v>0</v>
      </c>
      <c r="C19" s="25">
        <v>20</v>
      </c>
      <c r="D19" s="25">
        <f t="shared" si="0"/>
        <v>10</v>
      </c>
      <c r="E19" s="17">
        <f t="shared" si="1"/>
        <v>17.320508075688771</v>
      </c>
      <c r="F19" s="25"/>
      <c r="G19" s="25">
        <v>20</v>
      </c>
      <c r="H19" s="25">
        <v>80</v>
      </c>
      <c r="I19" s="25">
        <v>0</v>
      </c>
      <c r="J19" s="25">
        <f t="shared" si="2"/>
        <v>80</v>
      </c>
      <c r="K19" s="17">
        <f t="shared" si="3"/>
        <v>0</v>
      </c>
      <c r="L19" s="25"/>
      <c r="M19" s="25">
        <v>0</v>
      </c>
      <c r="N19" s="25">
        <v>20</v>
      </c>
      <c r="O19" s="25">
        <v>80</v>
      </c>
      <c r="P19" s="25">
        <f t="shared" si="4"/>
        <v>60</v>
      </c>
      <c r="Q19" s="17">
        <f t="shared" si="5"/>
        <v>69.282032302755084</v>
      </c>
      <c r="R19" s="25"/>
      <c r="S19" s="25"/>
    </row>
    <row r="20" spans="1:19" x14ac:dyDescent="0.25">
      <c r="A20" s="25">
        <v>80</v>
      </c>
      <c r="B20" s="25">
        <v>20</v>
      </c>
      <c r="C20" s="25">
        <v>0</v>
      </c>
      <c r="D20" s="25">
        <f t="shared" si="0"/>
        <v>20</v>
      </c>
      <c r="E20" s="17">
        <f t="shared" si="1"/>
        <v>0</v>
      </c>
      <c r="F20" s="25"/>
      <c r="G20" s="25">
        <v>0</v>
      </c>
      <c r="H20" s="25">
        <v>80</v>
      </c>
      <c r="I20" s="25">
        <v>20</v>
      </c>
      <c r="J20" s="25">
        <f t="shared" si="2"/>
        <v>90</v>
      </c>
      <c r="K20" s="17">
        <f t="shared" si="3"/>
        <v>17.320508075688771</v>
      </c>
      <c r="L20" s="25"/>
      <c r="M20" s="25">
        <v>20</v>
      </c>
      <c r="N20" s="25">
        <v>0</v>
      </c>
      <c r="O20" s="25">
        <v>80</v>
      </c>
      <c r="P20" s="25">
        <f t="shared" si="4"/>
        <v>40</v>
      </c>
      <c r="Q20" s="17">
        <f t="shared" si="5"/>
        <v>69.282032302755084</v>
      </c>
      <c r="R20" s="25"/>
      <c r="S20" s="25"/>
    </row>
    <row r="21" spans="1:19" x14ac:dyDescent="0.25">
      <c r="A21" s="25">
        <v>90</v>
      </c>
      <c r="B21" s="25">
        <v>0</v>
      </c>
      <c r="C21" s="25">
        <v>10</v>
      </c>
      <c r="D21" s="25">
        <f t="shared" si="0"/>
        <v>5</v>
      </c>
      <c r="E21" s="17">
        <f t="shared" si="1"/>
        <v>8.6602540378443855</v>
      </c>
      <c r="F21" s="25"/>
      <c r="G21" s="25">
        <v>10</v>
      </c>
      <c r="H21" s="25">
        <v>90</v>
      </c>
      <c r="I21" s="25">
        <v>0</v>
      </c>
      <c r="J21" s="25">
        <f t="shared" si="2"/>
        <v>90</v>
      </c>
      <c r="K21" s="17">
        <f t="shared" si="3"/>
        <v>0</v>
      </c>
      <c r="L21" s="25"/>
      <c r="M21" s="25">
        <v>0</v>
      </c>
      <c r="N21" s="25">
        <v>10</v>
      </c>
      <c r="O21" s="25">
        <v>90</v>
      </c>
      <c r="P21" s="25">
        <f t="shared" si="4"/>
        <v>55</v>
      </c>
      <c r="Q21" s="17">
        <f t="shared" si="5"/>
        <v>77.94228634059948</v>
      </c>
      <c r="R21" s="25"/>
      <c r="S21" s="25"/>
    </row>
    <row r="22" spans="1:19" x14ac:dyDescent="0.25">
      <c r="A22" s="25">
        <v>90</v>
      </c>
      <c r="B22" s="25">
        <v>10</v>
      </c>
      <c r="C22" s="25">
        <v>0</v>
      </c>
      <c r="D22" s="25">
        <f t="shared" si="0"/>
        <v>10</v>
      </c>
      <c r="E22" s="17">
        <f t="shared" si="1"/>
        <v>0</v>
      </c>
      <c r="F22" s="25"/>
      <c r="G22" s="25">
        <v>0</v>
      </c>
      <c r="H22" s="25">
        <v>90</v>
      </c>
      <c r="I22" s="25">
        <v>10</v>
      </c>
      <c r="J22" s="25">
        <f t="shared" si="2"/>
        <v>95</v>
      </c>
      <c r="K22" s="17">
        <f t="shared" si="3"/>
        <v>8.6602540378443855</v>
      </c>
      <c r="L22" s="25"/>
      <c r="M22" s="25">
        <v>10</v>
      </c>
      <c r="N22" s="25">
        <v>0</v>
      </c>
      <c r="O22" s="25">
        <v>90</v>
      </c>
      <c r="P22" s="25">
        <f t="shared" si="4"/>
        <v>45</v>
      </c>
      <c r="Q22" s="17">
        <f t="shared" si="5"/>
        <v>77.94228634059948</v>
      </c>
      <c r="R22" s="25"/>
      <c r="S22" s="25"/>
    </row>
    <row r="23" spans="1:19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Mineral formula</vt:lpstr>
      <vt:lpstr>Ternary plot</vt:lpstr>
      <vt:lpstr>Constant-variable segments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Holbik</dc:creator>
  <cp:lastModifiedBy>FCAEM Associate</cp:lastModifiedBy>
  <dcterms:created xsi:type="dcterms:W3CDTF">2014-11-14T20:53:38Z</dcterms:created>
  <dcterms:modified xsi:type="dcterms:W3CDTF">2015-06-08T19:23:27Z</dcterms:modified>
</cp:coreProperties>
</file>